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BUDGET TEMPLATE\"/>
    </mc:Choice>
  </mc:AlternateContent>
  <bookViews>
    <workbookView xWindow="0" yWindow="0" windowWidth="12285" windowHeight="5070"/>
  </bookViews>
  <sheets>
    <sheet name="Summary" sheetId="3" r:id="rId1"/>
    <sheet name="Year1" sheetId="5" r:id="rId2"/>
    <sheet name="Year2" sheetId="6" r:id="rId3"/>
    <sheet name="Year3" sheetId="7" r:id="rId4"/>
    <sheet name="Year4" sheetId="8" r:id="rId5"/>
    <sheet name="Year5" sheetId="9" r:id="rId6"/>
    <sheet name="Cumulative" sheetId="10" r:id="rId7"/>
    <sheet name="Consortium" sheetId="2" r:id="rId8"/>
    <sheet name="Year-by-Year" sheetId="12" r:id="rId9"/>
    <sheet name="FB - F&amp;A Rates" sheetId="13" r:id="rId10"/>
    <sheet name="Sheet1" sheetId="14" r:id="rId11"/>
  </sheets>
  <definedNames>
    <definedName name="_xlnm.Print_Area" localSheetId="0">Summary!$A$1:$J$42</definedName>
    <definedName name="_xlnm.Print_Area" localSheetId="1">Year1!$A$1:$O$83</definedName>
    <definedName name="_xlnm.Print_Area" localSheetId="2">Year2!$A$1:$O$83</definedName>
    <definedName name="_xlnm.Print_Area" localSheetId="3">Year3!$A$1:$O$83</definedName>
    <definedName name="_xlnm.Print_Area" localSheetId="4">Year4!$A$1:$O$76</definedName>
    <definedName name="_xlnm.Print_Area" localSheetId="5">Year5!$A$1:$M$71</definedName>
  </definedNames>
  <calcPr calcId="152511"/>
</workbook>
</file>

<file path=xl/calcChain.xml><?xml version="1.0" encoding="utf-8"?>
<calcChain xmlns="http://schemas.openxmlformats.org/spreadsheetml/2006/main">
  <c r="F36" i="2" l="1"/>
  <c r="G36" i="2"/>
  <c r="H36" i="2"/>
  <c r="I36" i="2"/>
  <c r="F37" i="2"/>
  <c r="G37" i="2"/>
  <c r="H37" i="2"/>
  <c r="I37" i="2"/>
  <c r="E37" i="2"/>
  <c r="E36" i="2"/>
  <c r="B53" i="9" l="1"/>
  <c r="B54" i="9"/>
  <c r="B55" i="9"/>
  <c r="B56" i="9"/>
  <c r="B57" i="9"/>
  <c r="B59" i="9"/>
  <c r="B60" i="9"/>
  <c r="B61" i="9"/>
  <c r="B53" i="8"/>
  <c r="B54" i="8"/>
  <c r="B55" i="8"/>
  <c r="B56" i="8"/>
  <c r="B57" i="8"/>
  <c r="B59" i="8"/>
  <c r="B60" i="8"/>
  <c r="B61" i="8"/>
  <c r="B53" i="7"/>
  <c r="B54" i="7"/>
  <c r="B55" i="7"/>
  <c r="B56" i="7"/>
  <c r="B57" i="7"/>
  <c r="B59" i="7"/>
  <c r="B60" i="7"/>
  <c r="B61" i="7"/>
  <c r="B53" i="6"/>
  <c r="B54" i="6"/>
  <c r="B55" i="6"/>
  <c r="B56" i="6"/>
  <c r="B57" i="6"/>
  <c r="B58" i="6"/>
  <c r="B58" i="7" s="1"/>
  <c r="B58" i="8" s="1"/>
  <c r="B58" i="9" s="1"/>
  <c r="B59" i="6"/>
  <c r="B60" i="6"/>
  <c r="B61" i="6"/>
  <c r="B52" i="6"/>
  <c r="B52" i="7" s="1"/>
  <c r="B52" i="8" s="1"/>
  <c r="B52" i="9" s="1"/>
  <c r="K32" i="2"/>
  <c r="K29" i="2"/>
  <c r="K26" i="2"/>
  <c r="K23" i="2"/>
  <c r="K20" i="2"/>
  <c r="L20" i="2" s="1"/>
  <c r="L17" i="2"/>
  <c r="K17" i="2"/>
  <c r="L14" i="2"/>
  <c r="K14" i="2"/>
  <c r="K11" i="2"/>
  <c r="K8" i="2"/>
  <c r="L8" i="2" s="1"/>
  <c r="L32" i="2" l="1"/>
  <c r="M29" i="2"/>
  <c r="L29" i="2"/>
  <c r="N29" i="2" s="1"/>
  <c r="M26" i="2"/>
  <c r="L26" i="2"/>
  <c r="M23" i="2"/>
  <c r="L23" i="2"/>
  <c r="M20" i="2"/>
  <c r="N20" i="2" s="1"/>
  <c r="N17" i="2"/>
  <c r="M17" i="2"/>
  <c r="O17" i="2" s="1"/>
  <c r="N14" i="2"/>
  <c r="O14" i="2" s="1"/>
  <c r="M14" i="2"/>
  <c r="L11" i="2"/>
  <c r="M11" i="2" s="1"/>
  <c r="M8" i="2"/>
  <c r="N8" i="2" s="1"/>
  <c r="O8" i="2" s="1"/>
  <c r="D7" i="14"/>
  <c r="D6" i="14"/>
  <c r="D5" i="14"/>
  <c r="D4" i="14"/>
  <c r="D3" i="14"/>
  <c r="B7" i="14"/>
  <c r="B6" i="14"/>
  <c r="B5" i="14"/>
  <c r="B4" i="14"/>
  <c r="B3" i="14"/>
  <c r="E18" i="3"/>
  <c r="E19" i="3"/>
  <c r="J7" i="5" s="1"/>
  <c r="F18" i="3"/>
  <c r="F7" i="6" s="1"/>
  <c r="F19" i="3"/>
  <c r="J7" i="6" s="1"/>
  <c r="C3" i="12"/>
  <c r="C4" i="12"/>
  <c r="D3" i="12"/>
  <c r="C4" i="10"/>
  <c r="C3" i="10"/>
  <c r="C2" i="10"/>
  <c r="C1" i="10"/>
  <c r="F22" i="3"/>
  <c r="K66" i="5" s="1"/>
  <c r="K67" i="5" s="1"/>
  <c r="D35" i="3"/>
  <c r="E35" i="3"/>
  <c r="D36" i="3"/>
  <c r="E36" i="3"/>
  <c r="D37" i="3"/>
  <c r="D38" i="3"/>
  <c r="D39" i="3"/>
  <c r="D40" i="3"/>
  <c r="R31" i="8"/>
  <c r="R31" i="9"/>
  <c r="R32" i="8"/>
  <c r="R32" i="9"/>
  <c r="R35" i="8"/>
  <c r="R35" i="9"/>
  <c r="R36" i="8"/>
  <c r="R36" i="9"/>
  <c r="R39" i="8"/>
  <c r="R39" i="9"/>
  <c r="R40" i="8"/>
  <c r="R40" i="9"/>
  <c r="R31" i="7"/>
  <c r="R32" i="7"/>
  <c r="R33" i="7"/>
  <c r="R33" i="8"/>
  <c r="R33" i="9"/>
  <c r="R34" i="7"/>
  <c r="R34" i="8"/>
  <c r="R34" i="9"/>
  <c r="R35" i="7"/>
  <c r="R36" i="7"/>
  <c r="R37" i="7"/>
  <c r="R37" i="8"/>
  <c r="R37" i="9"/>
  <c r="R38" i="7"/>
  <c r="R38" i="8"/>
  <c r="R38" i="9"/>
  <c r="R39" i="7"/>
  <c r="R40" i="7"/>
  <c r="R41" i="7"/>
  <c r="R41" i="8"/>
  <c r="R41" i="9"/>
  <c r="E33" i="3"/>
  <c r="E34" i="3"/>
  <c r="D33" i="3"/>
  <c r="D34" i="3"/>
  <c r="E32" i="3"/>
  <c r="D32" i="3"/>
  <c r="O49" i="5"/>
  <c r="O48" i="5"/>
  <c r="O47" i="5"/>
  <c r="O46" i="5"/>
  <c r="Q31" i="9"/>
  <c r="Q32" i="9"/>
  <c r="Q33" i="9"/>
  <c r="Q34" i="9"/>
  <c r="Q35" i="9"/>
  <c r="Q36" i="9"/>
  <c r="Q37" i="9"/>
  <c r="Q38" i="9"/>
  <c r="Q39" i="9"/>
  <c r="Q40" i="9"/>
  <c r="Q41" i="9"/>
  <c r="Q31" i="8"/>
  <c r="Q32" i="8"/>
  <c r="Q33" i="8"/>
  <c r="Q34" i="8"/>
  <c r="Q35" i="8"/>
  <c r="Q36" i="8"/>
  <c r="Q37" i="8"/>
  <c r="Q38" i="8"/>
  <c r="Q39" i="8"/>
  <c r="Q40" i="8"/>
  <c r="Q41" i="8"/>
  <c r="Q30" i="7"/>
  <c r="Q30" i="8"/>
  <c r="Q30" i="9"/>
  <c r="Q31" i="7"/>
  <c r="Q32" i="7"/>
  <c r="Q33" i="7"/>
  <c r="Q34" i="7"/>
  <c r="Q35" i="7"/>
  <c r="Q36" i="7"/>
  <c r="Q37" i="7"/>
  <c r="Q38" i="7"/>
  <c r="Q39" i="7"/>
  <c r="Q40" i="7"/>
  <c r="Q41" i="7"/>
  <c r="Q29" i="7"/>
  <c r="Q29" i="8"/>
  <c r="Q29" i="9"/>
  <c r="Q30" i="6"/>
  <c r="R30" i="6"/>
  <c r="R30" i="7"/>
  <c r="R30" i="8"/>
  <c r="R30" i="9"/>
  <c r="Q31" i="6"/>
  <c r="R31" i="6"/>
  <c r="Q32" i="6"/>
  <c r="R32" i="6"/>
  <c r="Q33" i="6"/>
  <c r="R33" i="6"/>
  <c r="Q34" i="6"/>
  <c r="R34" i="6"/>
  <c r="Q35" i="6"/>
  <c r="R35" i="6"/>
  <c r="Q36" i="6"/>
  <c r="R36" i="6"/>
  <c r="Q37" i="6"/>
  <c r="R37" i="6"/>
  <c r="Q38" i="6"/>
  <c r="R38" i="6"/>
  <c r="Q39" i="6"/>
  <c r="R39" i="6"/>
  <c r="Q40" i="6"/>
  <c r="R40" i="6"/>
  <c r="Q41" i="6"/>
  <c r="R41" i="6"/>
  <c r="R29" i="6"/>
  <c r="R29" i="7"/>
  <c r="R29" i="8"/>
  <c r="R29" i="9"/>
  <c r="Q29" i="6"/>
  <c r="R42" i="5"/>
  <c r="M52" i="5"/>
  <c r="C53" i="12"/>
  <c r="C54" i="12"/>
  <c r="B53" i="12"/>
  <c r="B54" i="12"/>
  <c r="R42" i="8"/>
  <c r="R42" i="6"/>
  <c r="R42" i="7"/>
  <c r="B66" i="9"/>
  <c r="B66" i="8"/>
  <c r="B66" i="7"/>
  <c r="B66" i="6"/>
  <c r="B66" i="5"/>
  <c r="R42" i="9"/>
  <c r="H16" i="9"/>
  <c r="H25" i="9"/>
  <c r="H12" i="9"/>
  <c r="H13" i="9"/>
  <c r="H17" i="9"/>
  <c r="H11" i="9"/>
  <c r="H26" i="7"/>
  <c r="H28" i="9"/>
  <c r="H29" i="7"/>
  <c r="H30" i="7"/>
  <c r="H13" i="7"/>
  <c r="H14" i="7"/>
  <c r="H18" i="7"/>
  <c r="L31" i="9"/>
  <c r="L30" i="9"/>
  <c r="M30" i="9" s="1"/>
  <c r="G26" i="12" s="1"/>
  <c r="L29" i="9"/>
  <c r="L28" i="9"/>
  <c r="M28" i="9" s="1"/>
  <c r="G24" i="12" s="1"/>
  <c r="L27" i="9"/>
  <c r="L26" i="9"/>
  <c r="L25" i="9"/>
  <c r="L14" i="9"/>
  <c r="M14" i="9" s="1"/>
  <c r="G9" i="12" s="1"/>
  <c r="L15" i="9"/>
  <c r="L16" i="9"/>
  <c r="L17" i="9"/>
  <c r="L18" i="9"/>
  <c r="L19" i="9"/>
  <c r="L31" i="8"/>
  <c r="M31" i="8" s="1"/>
  <c r="L30" i="8"/>
  <c r="L29" i="8"/>
  <c r="M29" i="8" s="1"/>
  <c r="F25" i="12" s="1"/>
  <c r="L28" i="8"/>
  <c r="L27" i="8"/>
  <c r="M27" i="8" s="1"/>
  <c r="F23" i="12" s="1"/>
  <c r="L26" i="8"/>
  <c r="L25" i="8"/>
  <c r="L14" i="8"/>
  <c r="L15" i="8"/>
  <c r="L16" i="8"/>
  <c r="L17" i="8"/>
  <c r="M17" i="8" s="1"/>
  <c r="F12" i="12" s="1"/>
  <c r="L18" i="8"/>
  <c r="L19" i="8"/>
  <c r="M19" i="8" s="1"/>
  <c r="F14" i="12" s="1"/>
  <c r="L31" i="7"/>
  <c r="L30" i="7"/>
  <c r="M30" i="7" s="1"/>
  <c r="E26" i="12" s="1"/>
  <c r="L29" i="7"/>
  <c r="L28" i="7"/>
  <c r="L27" i="7"/>
  <c r="L26" i="7"/>
  <c r="L25" i="7"/>
  <c r="L14" i="7"/>
  <c r="M14" i="7" s="1"/>
  <c r="E9" i="12" s="1"/>
  <c r="L15" i="7"/>
  <c r="L16" i="7"/>
  <c r="L17" i="7"/>
  <c r="L18" i="7"/>
  <c r="L19" i="7"/>
  <c r="L31" i="6"/>
  <c r="M31" i="6" s="1"/>
  <c r="L30" i="6"/>
  <c r="L29" i="6"/>
  <c r="M29" i="6" s="1"/>
  <c r="D25" i="12" s="1"/>
  <c r="L28" i="6"/>
  <c r="L27" i="6"/>
  <c r="M27" i="6" s="1"/>
  <c r="D23" i="12" s="1"/>
  <c r="L26" i="6"/>
  <c r="L25" i="6"/>
  <c r="M25" i="6" s="1"/>
  <c r="D21" i="12" s="1"/>
  <c r="L14" i="6"/>
  <c r="L15" i="6"/>
  <c r="M15" i="6" s="1"/>
  <c r="L16" i="6"/>
  <c r="L17" i="6"/>
  <c r="M17" i="6" s="1"/>
  <c r="D12" i="12" s="1"/>
  <c r="L18" i="6"/>
  <c r="L19" i="6"/>
  <c r="M19" i="6" s="1"/>
  <c r="D14" i="12" s="1"/>
  <c r="B14" i="7"/>
  <c r="B15" i="7"/>
  <c r="B16" i="7"/>
  <c r="B16" i="8"/>
  <c r="B16" i="9"/>
  <c r="B17" i="7"/>
  <c r="B17" i="8"/>
  <c r="B17" i="9"/>
  <c r="B18" i="7"/>
  <c r="B19" i="7"/>
  <c r="B14" i="6"/>
  <c r="B15" i="6"/>
  <c r="B16" i="6"/>
  <c r="B17" i="6"/>
  <c r="B18" i="6"/>
  <c r="B19" i="6"/>
  <c r="D3" i="9"/>
  <c r="D3" i="8"/>
  <c r="D3" i="7"/>
  <c r="D3" i="6"/>
  <c r="D3" i="5"/>
  <c r="F7" i="5"/>
  <c r="O59" i="5"/>
  <c r="B11" i="5"/>
  <c r="B6" i="12"/>
  <c r="E13" i="7"/>
  <c r="E17" i="7"/>
  <c r="E23" i="6"/>
  <c r="E23" i="7"/>
  <c r="E23" i="8"/>
  <c r="E23" i="9"/>
  <c r="E24" i="6"/>
  <c r="E24" i="7"/>
  <c r="E24" i="8"/>
  <c r="E24" i="9"/>
  <c r="E25" i="6"/>
  <c r="E25" i="7"/>
  <c r="E26" i="6"/>
  <c r="E27" i="6"/>
  <c r="E27" i="7"/>
  <c r="E28" i="6"/>
  <c r="E29" i="6"/>
  <c r="E29" i="7"/>
  <c r="E30" i="6"/>
  <c r="E31" i="6"/>
  <c r="E31" i="7"/>
  <c r="E22" i="6"/>
  <c r="E22" i="7"/>
  <c r="E22" i="8"/>
  <c r="E22" i="9"/>
  <c r="E12" i="6"/>
  <c r="E12" i="7"/>
  <c r="E12" i="8"/>
  <c r="E13" i="6"/>
  <c r="E14" i="6"/>
  <c r="E15" i="6"/>
  <c r="E15" i="7"/>
  <c r="E16" i="6"/>
  <c r="E16" i="7"/>
  <c r="E17" i="6"/>
  <c r="E18" i="6"/>
  <c r="E19" i="6"/>
  <c r="E19" i="7"/>
  <c r="E11" i="6"/>
  <c r="E11" i="7"/>
  <c r="L31" i="5"/>
  <c r="M31" i="5" s="1"/>
  <c r="L30" i="5"/>
  <c r="M30" i="5" s="1"/>
  <c r="C26" i="12" s="1"/>
  <c r="L29" i="5"/>
  <c r="L28" i="5"/>
  <c r="M28" i="5" s="1"/>
  <c r="C24" i="12" s="1"/>
  <c r="L27" i="5"/>
  <c r="M27" i="5"/>
  <c r="C23" i="12" s="1"/>
  <c r="L26" i="5"/>
  <c r="M26" i="5" s="1"/>
  <c r="C22" i="12" s="1"/>
  <c r="L25" i="5"/>
  <c r="L24" i="5"/>
  <c r="M24" i="5" s="1"/>
  <c r="C20" i="12" s="1"/>
  <c r="L23" i="5"/>
  <c r="L13" i="5"/>
  <c r="M13" i="5" s="1"/>
  <c r="L14" i="5"/>
  <c r="L15" i="5"/>
  <c r="M15" i="5" s="1"/>
  <c r="C10" i="12" s="1"/>
  <c r="L16" i="5"/>
  <c r="M16" i="5"/>
  <c r="C11" i="12" s="1"/>
  <c r="L17" i="5"/>
  <c r="M17" i="5" s="1"/>
  <c r="C12" i="12" s="1"/>
  <c r="L18" i="5"/>
  <c r="M18" i="5"/>
  <c r="C13" i="12" s="1"/>
  <c r="L19" i="5"/>
  <c r="M19" i="5" s="1"/>
  <c r="C14" i="12" s="1"/>
  <c r="H14" i="12" s="1"/>
  <c r="D4" i="9"/>
  <c r="D2" i="9"/>
  <c r="D1" i="9"/>
  <c r="D4" i="8"/>
  <c r="D2" i="8"/>
  <c r="D1" i="8"/>
  <c r="D4" i="7"/>
  <c r="D2" i="7"/>
  <c r="D1" i="7"/>
  <c r="D4" i="6"/>
  <c r="D2" i="6"/>
  <c r="D1" i="6"/>
  <c r="D4" i="5"/>
  <c r="D2" i="5"/>
  <c r="D1" i="5"/>
  <c r="I34" i="2"/>
  <c r="H34" i="2"/>
  <c r="G34" i="2"/>
  <c r="F34" i="2"/>
  <c r="E34" i="2"/>
  <c r="I31" i="2"/>
  <c r="H31" i="2"/>
  <c r="G31" i="2"/>
  <c r="F31" i="2"/>
  <c r="E31" i="2"/>
  <c r="I28" i="2"/>
  <c r="H28" i="2"/>
  <c r="G28" i="2"/>
  <c r="F28" i="2"/>
  <c r="E28" i="2"/>
  <c r="I25" i="2"/>
  <c r="H25" i="2"/>
  <c r="G25" i="2"/>
  <c r="F25" i="2"/>
  <c r="E25" i="2"/>
  <c r="I22" i="2"/>
  <c r="H22" i="2"/>
  <c r="G22" i="2"/>
  <c r="F22" i="2"/>
  <c r="E22" i="2"/>
  <c r="I19" i="2"/>
  <c r="H19" i="2"/>
  <c r="G19" i="2"/>
  <c r="F19" i="2"/>
  <c r="E19" i="2"/>
  <c r="I16" i="2"/>
  <c r="H16" i="2"/>
  <c r="G16" i="2"/>
  <c r="F16" i="2"/>
  <c r="E16" i="2"/>
  <c r="I13" i="2"/>
  <c r="I38" i="2" s="1"/>
  <c r="H13" i="2"/>
  <c r="G13" i="2"/>
  <c r="F13" i="2"/>
  <c r="F38" i="2" s="1"/>
  <c r="E13" i="2"/>
  <c r="I10" i="2"/>
  <c r="H10" i="2"/>
  <c r="G10" i="2"/>
  <c r="F10" i="2"/>
  <c r="E10" i="2"/>
  <c r="F7" i="2"/>
  <c r="G7" i="2"/>
  <c r="H7" i="2"/>
  <c r="I7" i="2"/>
  <c r="E7" i="2"/>
  <c r="C52" i="12"/>
  <c r="C51" i="12"/>
  <c r="C50" i="12"/>
  <c r="C48" i="12"/>
  <c r="C47" i="12"/>
  <c r="C46" i="12"/>
  <c r="B52" i="12"/>
  <c r="B51" i="12"/>
  <c r="B50" i="12"/>
  <c r="B49" i="12"/>
  <c r="B48" i="12"/>
  <c r="B47" i="12"/>
  <c r="B46" i="12"/>
  <c r="B45" i="12"/>
  <c r="C41" i="12"/>
  <c r="C40" i="12"/>
  <c r="C39" i="12"/>
  <c r="C38" i="12"/>
  <c r="C37" i="12"/>
  <c r="C33" i="12"/>
  <c r="C32" i="12"/>
  <c r="B26" i="12"/>
  <c r="B25" i="12"/>
  <c r="B24" i="12"/>
  <c r="B23" i="12"/>
  <c r="B22" i="12"/>
  <c r="B21" i="12"/>
  <c r="B20" i="12"/>
  <c r="B19" i="12"/>
  <c r="B18" i="12"/>
  <c r="B14" i="12"/>
  <c r="B13" i="12"/>
  <c r="B12" i="12"/>
  <c r="B11" i="12"/>
  <c r="B10" i="12"/>
  <c r="B9" i="12"/>
  <c r="B8" i="12"/>
  <c r="B7" i="12"/>
  <c r="F11" i="6"/>
  <c r="F11" i="7"/>
  <c r="K11" i="5"/>
  <c r="L11" i="5"/>
  <c r="K12" i="5"/>
  <c r="K20" i="5"/>
  <c r="L12" i="5"/>
  <c r="L20" i="5" s="1"/>
  <c r="K13" i="5"/>
  <c r="K14" i="5"/>
  <c r="K15" i="5"/>
  <c r="K16" i="5"/>
  <c r="K17" i="5"/>
  <c r="K18" i="5"/>
  <c r="K19" i="5"/>
  <c r="K22" i="5"/>
  <c r="L22" i="5"/>
  <c r="K23" i="5"/>
  <c r="K32" i="5"/>
  <c r="K24" i="5"/>
  <c r="K25" i="5"/>
  <c r="M25" i="5"/>
  <c r="C21" i="12" s="1"/>
  <c r="K26" i="5"/>
  <c r="K27" i="5"/>
  <c r="K28" i="5"/>
  <c r="K29" i="5"/>
  <c r="M29" i="5"/>
  <c r="C25" i="12" s="1"/>
  <c r="K30" i="5"/>
  <c r="K31" i="5"/>
  <c r="M43" i="5"/>
  <c r="O43" i="5"/>
  <c r="M50" i="5"/>
  <c r="O53" i="5"/>
  <c r="O54" i="5"/>
  <c r="O55" i="5"/>
  <c r="O57" i="5"/>
  <c r="O58" i="5"/>
  <c r="O60" i="5"/>
  <c r="F31" i="6"/>
  <c r="F31" i="7"/>
  <c r="F30" i="6"/>
  <c r="F30" i="7"/>
  <c r="F29" i="6"/>
  <c r="K29" i="6"/>
  <c r="F29" i="7"/>
  <c r="F29" i="8"/>
  <c r="F28" i="6"/>
  <c r="F28" i="7"/>
  <c r="F28" i="8"/>
  <c r="F27" i="6"/>
  <c r="F27" i="7"/>
  <c r="F27" i="8"/>
  <c r="F26" i="6"/>
  <c r="F26" i="7"/>
  <c r="F25" i="6"/>
  <c r="F25" i="7"/>
  <c r="F25" i="8"/>
  <c r="F24" i="6"/>
  <c r="F24" i="7"/>
  <c r="F23" i="6"/>
  <c r="F23" i="7"/>
  <c r="F22" i="6"/>
  <c r="F22" i="7"/>
  <c r="H28" i="7"/>
  <c r="H24" i="7"/>
  <c r="K30" i="6"/>
  <c r="K26" i="6"/>
  <c r="M26" i="6"/>
  <c r="D22" i="12" s="1"/>
  <c r="H23" i="6"/>
  <c r="F19" i="6"/>
  <c r="F19" i="7"/>
  <c r="F18" i="6"/>
  <c r="F18" i="7"/>
  <c r="F17" i="6"/>
  <c r="F17" i="7"/>
  <c r="F16" i="6"/>
  <c r="F16" i="7"/>
  <c r="F16" i="8"/>
  <c r="F15" i="6"/>
  <c r="F15" i="7"/>
  <c r="F14" i="6"/>
  <c r="F14" i="7"/>
  <c r="F14" i="8"/>
  <c r="F13" i="6"/>
  <c r="F13" i="7"/>
  <c r="F12" i="6"/>
  <c r="F12" i="7"/>
  <c r="H15" i="7"/>
  <c r="H12" i="7"/>
  <c r="K17" i="6"/>
  <c r="K16" i="6"/>
  <c r="H15" i="6"/>
  <c r="H13" i="6"/>
  <c r="H11" i="6"/>
  <c r="H25" i="5"/>
  <c r="H24" i="5"/>
  <c r="H23" i="5"/>
  <c r="H22" i="5"/>
  <c r="D13" i="6"/>
  <c r="D13" i="7"/>
  <c r="D13" i="8"/>
  <c r="D13" i="9"/>
  <c r="B13" i="6"/>
  <c r="B13" i="7"/>
  <c r="B13" i="8"/>
  <c r="B13" i="9"/>
  <c r="H31" i="7"/>
  <c r="H27" i="7"/>
  <c r="H22" i="7"/>
  <c r="H30" i="6"/>
  <c r="H25" i="6"/>
  <c r="H17" i="6"/>
  <c r="H12" i="6"/>
  <c r="M75" i="5"/>
  <c r="D26" i="3" s="1"/>
  <c r="M75" i="6"/>
  <c r="E26" i="3"/>
  <c r="M75" i="7"/>
  <c r="F26" i="3" s="1"/>
  <c r="B11" i="6"/>
  <c r="B11" i="7"/>
  <c r="B11" i="8"/>
  <c r="B11" i="9"/>
  <c r="M39" i="6"/>
  <c r="K5" i="2"/>
  <c r="L5" i="2" s="1"/>
  <c r="M39" i="7"/>
  <c r="M39" i="8"/>
  <c r="M75" i="8"/>
  <c r="G26" i="3" s="1"/>
  <c r="M75" i="9"/>
  <c r="H26" i="3" s="1"/>
  <c r="M39" i="5"/>
  <c r="B28" i="10"/>
  <c r="B29" i="10"/>
  <c r="B27" i="10"/>
  <c r="D23" i="6"/>
  <c r="D23" i="7"/>
  <c r="D23" i="8"/>
  <c r="D23" i="9"/>
  <c r="D24" i="6"/>
  <c r="D24" i="7"/>
  <c r="D24" i="8"/>
  <c r="D24" i="9"/>
  <c r="D25" i="6"/>
  <c r="D25" i="7"/>
  <c r="D25" i="8"/>
  <c r="D25" i="9"/>
  <c r="D26" i="6"/>
  <c r="D26" i="7"/>
  <c r="D26" i="8"/>
  <c r="D26" i="9"/>
  <c r="D27" i="6"/>
  <c r="D27" i="7"/>
  <c r="D27" i="8"/>
  <c r="D27" i="9"/>
  <c r="D28" i="6"/>
  <c r="D28" i="7"/>
  <c r="D28" i="8"/>
  <c r="D28" i="9"/>
  <c r="D29" i="6"/>
  <c r="D29" i="7"/>
  <c r="D29" i="8"/>
  <c r="D29" i="9"/>
  <c r="D30" i="6"/>
  <c r="D30" i="7"/>
  <c r="D30" i="8"/>
  <c r="D30" i="9"/>
  <c r="D31" i="6"/>
  <c r="D31" i="7"/>
  <c r="D31" i="8"/>
  <c r="D31" i="9"/>
  <c r="D22" i="6"/>
  <c r="D22" i="7"/>
  <c r="D22" i="8"/>
  <c r="D22" i="9"/>
  <c r="B23" i="6"/>
  <c r="B23" i="7"/>
  <c r="B23" i="8"/>
  <c r="B23" i="9"/>
  <c r="B24" i="6"/>
  <c r="B24" i="7"/>
  <c r="B24" i="8"/>
  <c r="B24" i="9"/>
  <c r="B25" i="6"/>
  <c r="B25" i="7"/>
  <c r="B25" i="8"/>
  <c r="B25" i="9"/>
  <c r="B26" i="6"/>
  <c r="B26" i="7"/>
  <c r="B26" i="8"/>
  <c r="B26" i="9"/>
  <c r="B27" i="6"/>
  <c r="B27" i="7"/>
  <c r="B27" i="8"/>
  <c r="B27" i="9"/>
  <c r="B28" i="6"/>
  <c r="B28" i="7"/>
  <c r="B28" i="8"/>
  <c r="B28" i="9"/>
  <c r="B29" i="6"/>
  <c r="B29" i="7"/>
  <c r="B29" i="8"/>
  <c r="B29" i="9"/>
  <c r="B30" i="6"/>
  <c r="B30" i="7"/>
  <c r="B30" i="8"/>
  <c r="B30" i="9"/>
  <c r="B31" i="6"/>
  <c r="B31" i="7"/>
  <c r="B31" i="8"/>
  <c r="B31" i="9"/>
  <c r="B22" i="6"/>
  <c r="B22" i="7"/>
  <c r="B22" i="8"/>
  <c r="B22" i="9"/>
  <c r="D12" i="6"/>
  <c r="D12" i="7"/>
  <c r="D12" i="8"/>
  <c r="D12" i="9"/>
  <c r="D15" i="6"/>
  <c r="D15" i="7"/>
  <c r="D15" i="8"/>
  <c r="D15" i="9"/>
  <c r="D16" i="6"/>
  <c r="D16" i="7"/>
  <c r="D16" i="8"/>
  <c r="D16" i="9"/>
  <c r="D17" i="6"/>
  <c r="D17" i="7"/>
  <c r="D17" i="8"/>
  <c r="D17" i="9"/>
  <c r="D18" i="6"/>
  <c r="D18" i="7"/>
  <c r="D18" i="8"/>
  <c r="D18" i="9"/>
  <c r="D19" i="6"/>
  <c r="D19" i="7"/>
  <c r="D19" i="8"/>
  <c r="D19" i="9"/>
  <c r="D11" i="6"/>
  <c r="D11" i="7"/>
  <c r="D11" i="8"/>
  <c r="D11" i="9"/>
  <c r="B12" i="6"/>
  <c r="B12" i="7"/>
  <c r="B12" i="8"/>
  <c r="B12" i="9"/>
  <c r="B14" i="8"/>
  <c r="B14" i="9"/>
  <c r="B15" i="8"/>
  <c r="B15" i="9"/>
  <c r="B18" i="8"/>
  <c r="B18" i="9"/>
  <c r="B19" i="8"/>
  <c r="B19" i="9"/>
  <c r="H11" i="5"/>
  <c r="H12" i="5"/>
  <c r="H13" i="5"/>
  <c r="H14" i="5"/>
  <c r="H15" i="5"/>
  <c r="H16" i="5"/>
  <c r="H17" i="5"/>
  <c r="H18" i="5"/>
  <c r="H19" i="5"/>
  <c r="H26" i="5"/>
  <c r="H27" i="5"/>
  <c r="H28" i="5"/>
  <c r="H29" i="5"/>
  <c r="H30" i="5"/>
  <c r="H31" i="5"/>
  <c r="D14" i="6"/>
  <c r="D14" i="7"/>
  <c r="D14" i="8"/>
  <c r="D14" i="9"/>
  <c r="H11" i="7"/>
  <c r="C45" i="12"/>
  <c r="O52" i="5"/>
  <c r="H24" i="6"/>
  <c r="H25" i="8"/>
  <c r="H22" i="9"/>
  <c r="H22" i="8"/>
  <c r="H31" i="9"/>
  <c r="H31" i="8"/>
  <c r="H27" i="9"/>
  <c r="H27" i="8"/>
  <c r="H23" i="9"/>
  <c r="H23" i="8"/>
  <c r="H24" i="8"/>
  <c r="H29" i="8"/>
  <c r="H17" i="8"/>
  <c r="H13" i="8"/>
  <c r="M14" i="5"/>
  <c r="C9" i="12"/>
  <c r="H18" i="8"/>
  <c r="H19" i="6"/>
  <c r="E30" i="7"/>
  <c r="E30" i="8"/>
  <c r="E30" i="9"/>
  <c r="K25" i="6"/>
  <c r="E26" i="7"/>
  <c r="E16" i="8"/>
  <c r="E29" i="8"/>
  <c r="E25" i="8"/>
  <c r="E31" i="8"/>
  <c r="E27" i="8"/>
  <c r="E19" i="8"/>
  <c r="E15" i="8"/>
  <c r="H16" i="6"/>
  <c r="E28" i="7"/>
  <c r="E17" i="8"/>
  <c r="E13" i="8"/>
  <c r="E13" i="9"/>
  <c r="H26" i="6"/>
  <c r="E18" i="7"/>
  <c r="E14" i="7"/>
  <c r="H18" i="6"/>
  <c r="H22" i="6"/>
  <c r="H29" i="6"/>
  <c r="K15" i="6"/>
  <c r="K23" i="6"/>
  <c r="L23" i="6"/>
  <c r="M23" i="6" s="1"/>
  <c r="D19" i="12" s="1"/>
  <c r="K13" i="6"/>
  <c r="L13" i="6"/>
  <c r="M13" i="6"/>
  <c r="D8" i="12" s="1"/>
  <c r="H19" i="8"/>
  <c r="H31" i="6"/>
  <c r="H28" i="8"/>
  <c r="H15" i="9"/>
  <c r="K14" i="6"/>
  <c r="H14" i="6"/>
  <c r="H15" i="8"/>
  <c r="H27" i="6"/>
  <c r="K27" i="6"/>
  <c r="K25" i="7"/>
  <c r="H25" i="7"/>
  <c r="H16" i="7"/>
  <c r="H23" i="7"/>
  <c r="H29" i="9"/>
  <c r="H17" i="7"/>
  <c r="H11" i="8"/>
  <c r="H19" i="9"/>
  <c r="K28" i="6"/>
  <c r="M28" i="6"/>
  <c r="D24" i="12" s="1"/>
  <c r="H28" i="6"/>
  <c r="H19" i="7"/>
  <c r="K14" i="7"/>
  <c r="H12" i="8"/>
  <c r="H16" i="8"/>
  <c r="H24" i="9"/>
  <c r="H26" i="9"/>
  <c r="H26" i="8"/>
  <c r="H30" i="8"/>
  <c r="H30" i="9"/>
  <c r="H14" i="8"/>
  <c r="H14" i="9"/>
  <c r="E26" i="8"/>
  <c r="E18" i="8"/>
  <c r="E27" i="9"/>
  <c r="E15" i="9"/>
  <c r="E29" i="9"/>
  <c r="E14" i="8"/>
  <c r="E31" i="9"/>
  <c r="E16" i="9"/>
  <c r="E28" i="8"/>
  <c r="E26" i="9"/>
  <c r="E19" i="9"/>
  <c r="E17" i="9"/>
  <c r="E25" i="9"/>
  <c r="M14" i="6"/>
  <c r="D9" i="12"/>
  <c r="H18" i="9"/>
  <c r="E28" i="9"/>
  <c r="E18" i="9"/>
  <c r="E14" i="9"/>
  <c r="M16" i="6"/>
  <c r="D11" i="12"/>
  <c r="C34" i="12"/>
  <c r="M23" i="5"/>
  <c r="C19" i="12" s="1"/>
  <c r="K22" i="6"/>
  <c r="L22" i="6"/>
  <c r="M22" i="6"/>
  <c r="D18" i="12" s="1"/>
  <c r="F12" i="8"/>
  <c r="K12" i="8"/>
  <c r="L12" i="8"/>
  <c r="M12" i="8" s="1"/>
  <c r="K12" i="7"/>
  <c r="K12" i="6"/>
  <c r="L12" i="6"/>
  <c r="M12" i="6"/>
  <c r="D7" i="12" s="1"/>
  <c r="M12" i="5"/>
  <c r="C7" i="12" s="1"/>
  <c r="M11" i="5"/>
  <c r="C6" i="12" s="1"/>
  <c r="K30" i="7"/>
  <c r="F30" i="8"/>
  <c r="F15" i="8"/>
  <c r="K15" i="7"/>
  <c r="M15" i="7"/>
  <c r="E10" i="12" s="1"/>
  <c r="K27" i="7"/>
  <c r="M27" i="7"/>
  <c r="E23" i="12"/>
  <c r="K16" i="7"/>
  <c r="M16" i="7"/>
  <c r="E11" i="12" s="1"/>
  <c r="K31" i="6"/>
  <c r="K24" i="6"/>
  <c r="L24" i="6"/>
  <c r="M24" i="6"/>
  <c r="D20" i="12" s="1"/>
  <c r="K18" i="6"/>
  <c r="M18" i="6"/>
  <c r="D13" i="12"/>
  <c r="K16" i="8"/>
  <c r="M16" i="8"/>
  <c r="F11" i="12" s="1"/>
  <c r="F16" i="9"/>
  <c r="K16" i="9"/>
  <c r="F29" i="9"/>
  <c r="K29" i="9"/>
  <c r="M29" i="9"/>
  <c r="G25" i="12" s="1"/>
  <c r="K29" i="8"/>
  <c r="K13" i="7"/>
  <c r="F13" i="8"/>
  <c r="K18" i="7"/>
  <c r="F18" i="8"/>
  <c r="K23" i="7"/>
  <c r="F23" i="8"/>
  <c r="K26" i="7"/>
  <c r="M26" i="7"/>
  <c r="E22" i="12" s="1"/>
  <c r="F26" i="8"/>
  <c r="K11" i="7"/>
  <c r="L11" i="7"/>
  <c r="M11" i="7" s="1"/>
  <c r="F11" i="8"/>
  <c r="K19" i="7"/>
  <c r="M19" i="7"/>
  <c r="E14" i="12"/>
  <c r="F19" i="8"/>
  <c r="K31" i="7"/>
  <c r="M31" i="7"/>
  <c r="F31" i="8"/>
  <c r="F12" i="9"/>
  <c r="K12" i="9"/>
  <c r="K25" i="8"/>
  <c r="M25" i="8"/>
  <c r="F21" i="12" s="1"/>
  <c r="F25" i="9"/>
  <c r="K25" i="9"/>
  <c r="M25" i="9"/>
  <c r="G21" i="12" s="1"/>
  <c r="K14" i="8"/>
  <c r="M14" i="8"/>
  <c r="F9" i="12"/>
  <c r="F14" i="9"/>
  <c r="K14" i="9"/>
  <c r="K24" i="7"/>
  <c r="L24" i="7"/>
  <c r="M24" i="7" s="1"/>
  <c r="E20" i="12" s="1"/>
  <c r="F24" i="8"/>
  <c r="F27" i="9"/>
  <c r="K27" i="9"/>
  <c r="M27" i="9"/>
  <c r="G23" i="12" s="1"/>
  <c r="K27" i="8"/>
  <c r="K17" i="7"/>
  <c r="M17" i="7"/>
  <c r="E12" i="12" s="1"/>
  <c r="F17" i="8"/>
  <c r="F22" i="8"/>
  <c r="K22" i="7"/>
  <c r="F28" i="9"/>
  <c r="K28" i="9"/>
  <c r="K28" i="8"/>
  <c r="M18" i="7"/>
  <c r="E13" i="12" s="1"/>
  <c r="M16" i="9"/>
  <c r="G11" i="12" s="1"/>
  <c r="K19" i="6"/>
  <c r="M30" i="6"/>
  <c r="D26" i="12"/>
  <c r="M25" i="7"/>
  <c r="E21" i="12"/>
  <c r="M29" i="7"/>
  <c r="E25" i="12"/>
  <c r="M28" i="8"/>
  <c r="F24" i="12"/>
  <c r="K11" i="6"/>
  <c r="K29" i="7"/>
  <c r="K28" i="7"/>
  <c r="M28" i="7"/>
  <c r="E24" i="12" s="1"/>
  <c r="L22" i="7"/>
  <c r="M22" i="7" s="1"/>
  <c r="H38" i="2"/>
  <c r="C42" i="12"/>
  <c r="M22" i="5"/>
  <c r="E12" i="9"/>
  <c r="L12" i="9"/>
  <c r="L12" i="7"/>
  <c r="M12" i="7" s="1"/>
  <c r="E7" i="12" s="1"/>
  <c r="E11" i="8"/>
  <c r="M12" i="9"/>
  <c r="G7" i="12" s="1"/>
  <c r="K20" i="6"/>
  <c r="F15" i="9"/>
  <c r="K15" i="9"/>
  <c r="M15" i="9"/>
  <c r="G10" i="12"/>
  <c r="K15" i="8"/>
  <c r="M15" i="8"/>
  <c r="F10" i="12" s="1"/>
  <c r="K32" i="6"/>
  <c r="K30" i="8"/>
  <c r="M30" i="8"/>
  <c r="F26" i="12"/>
  <c r="F30" i="9"/>
  <c r="K30" i="9"/>
  <c r="L11" i="6"/>
  <c r="M11" i="6"/>
  <c r="D6" i="12" s="1"/>
  <c r="F19" i="9"/>
  <c r="K19" i="9"/>
  <c r="M19" i="9"/>
  <c r="G14" i="12" s="1"/>
  <c r="K19" i="8"/>
  <c r="K26" i="8"/>
  <c r="M26" i="8"/>
  <c r="F22" i="12" s="1"/>
  <c r="F26" i="9"/>
  <c r="K26" i="9"/>
  <c r="M26" i="9"/>
  <c r="G22" i="12" s="1"/>
  <c r="F18" i="9"/>
  <c r="K18" i="9"/>
  <c r="M18" i="9"/>
  <c r="G13" i="12" s="1"/>
  <c r="K18" i="8"/>
  <c r="M18" i="8"/>
  <c r="F13" i="12"/>
  <c r="K22" i="8"/>
  <c r="F22" i="9"/>
  <c r="K22" i="9"/>
  <c r="F17" i="9"/>
  <c r="K17" i="9"/>
  <c r="M17" i="9"/>
  <c r="G12" i="12" s="1"/>
  <c r="K17" i="8"/>
  <c r="K24" i="8"/>
  <c r="L24" i="8"/>
  <c r="M24" i="8" s="1"/>
  <c r="F20" i="12" s="1"/>
  <c r="F24" i="9"/>
  <c r="K24" i="9"/>
  <c r="F31" i="9"/>
  <c r="K31" i="9"/>
  <c r="M31" i="9"/>
  <c r="K31" i="8"/>
  <c r="K11" i="8"/>
  <c r="F11" i="9"/>
  <c r="K11" i="9"/>
  <c r="K23" i="8"/>
  <c r="F23" i="9"/>
  <c r="K23" i="9"/>
  <c r="L23" i="9"/>
  <c r="M23" i="9" s="1"/>
  <c r="G19" i="12" s="1"/>
  <c r="F13" i="9"/>
  <c r="K13" i="9"/>
  <c r="K13" i="8"/>
  <c r="K32" i="7"/>
  <c r="L23" i="7"/>
  <c r="L32" i="7"/>
  <c r="K20" i="7"/>
  <c r="L13" i="7"/>
  <c r="M13" i="7" s="1"/>
  <c r="E8" i="12" s="1"/>
  <c r="C18" i="12"/>
  <c r="E11" i="9"/>
  <c r="K20" i="8"/>
  <c r="L11" i="9"/>
  <c r="M23" i="7"/>
  <c r="E19" i="12"/>
  <c r="L20" i="6"/>
  <c r="L22" i="8"/>
  <c r="K32" i="8"/>
  <c r="L11" i="8"/>
  <c r="L13" i="8"/>
  <c r="M13" i="8" s="1"/>
  <c r="F8" i="12" s="1"/>
  <c r="K20" i="9"/>
  <c r="L24" i="9"/>
  <c r="M24" i="9" s="1"/>
  <c r="G20" i="12" s="1"/>
  <c r="L22" i="9"/>
  <c r="L32" i="9" s="1"/>
  <c r="K32" i="9"/>
  <c r="L13" i="9"/>
  <c r="M13" i="9"/>
  <c r="G8" i="12" s="1"/>
  <c r="L23" i="8"/>
  <c r="M23" i="8" s="1"/>
  <c r="F19" i="12" s="1"/>
  <c r="M11" i="9"/>
  <c r="M39" i="9"/>
  <c r="E9" i="10"/>
  <c r="L20" i="9"/>
  <c r="M11" i="8"/>
  <c r="M22" i="8"/>
  <c r="F6" i="12"/>
  <c r="G6" i="12"/>
  <c r="G15" i="12" s="1"/>
  <c r="F18" i="12"/>
  <c r="F27" i="12"/>
  <c r="F15" i="12" l="1"/>
  <c r="F29" i="12" s="1"/>
  <c r="F7" i="12"/>
  <c r="M20" i="8"/>
  <c r="O20" i="8" s="1"/>
  <c r="H20" i="12"/>
  <c r="M32" i="8"/>
  <c r="O32" i="8" s="1"/>
  <c r="H25" i="12"/>
  <c r="H12" i="12"/>
  <c r="H24" i="12"/>
  <c r="M20" i="7"/>
  <c r="O20" i="7" s="1"/>
  <c r="E6" i="12"/>
  <c r="E15" i="12" s="1"/>
  <c r="C15" i="12"/>
  <c r="C29" i="12" s="1"/>
  <c r="C27" i="12"/>
  <c r="H19" i="12"/>
  <c r="H21" i="12"/>
  <c r="H11" i="12"/>
  <c r="C8" i="12"/>
  <c r="H8" i="12" s="1"/>
  <c r="M20" i="5"/>
  <c r="H22" i="12"/>
  <c r="D10" i="12"/>
  <c r="D15" i="12" s="1"/>
  <c r="D29" i="12" s="1"/>
  <c r="M20" i="6"/>
  <c r="O20" i="6" s="1"/>
  <c r="E18" i="12"/>
  <c r="E27" i="12" s="1"/>
  <c r="M32" i="7"/>
  <c r="O32" i="7" s="1"/>
  <c r="H7" i="12"/>
  <c r="D27" i="12"/>
  <c r="H9" i="12"/>
  <c r="H13" i="12"/>
  <c r="H23" i="12"/>
  <c r="H26" i="12"/>
  <c r="M20" i="9"/>
  <c r="O20" i="9" s="1"/>
  <c r="L32" i="8"/>
  <c r="L20" i="8"/>
  <c r="M22" i="9"/>
  <c r="M32" i="5"/>
  <c r="L32" i="6"/>
  <c r="L20" i="7"/>
  <c r="M32" i="6"/>
  <c r="O32" i="6" s="1"/>
  <c r="L32" i="5"/>
  <c r="K34" i="2"/>
  <c r="E38" i="2"/>
  <c r="M56" i="5" s="1"/>
  <c r="M62" i="5" s="1"/>
  <c r="O56" i="5"/>
  <c r="G38" i="2"/>
  <c r="B67" i="9"/>
  <c r="B68" i="9" s="1"/>
  <c r="B69" i="9" s="1"/>
  <c r="B67" i="5"/>
  <c r="B68" i="5" s="1"/>
  <c r="B69" i="5" s="1"/>
  <c r="O61" i="5"/>
  <c r="O45" i="5"/>
  <c r="B67" i="8"/>
  <c r="B68" i="8" s="1"/>
  <c r="B69" i="8" s="1"/>
  <c r="I26" i="3"/>
  <c r="M5" i="2"/>
  <c r="M34" i="2" s="1"/>
  <c r="O56" i="7" s="1"/>
  <c r="M52" i="6"/>
  <c r="M48" i="6"/>
  <c r="M56" i="6"/>
  <c r="M58" i="6"/>
  <c r="M41" i="6"/>
  <c r="G18" i="3"/>
  <c r="D4" i="12"/>
  <c r="M47" i="6"/>
  <c r="M49" i="6"/>
  <c r="M60" i="6"/>
  <c r="M54" i="6"/>
  <c r="M46" i="6"/>
  <c r="M42" i="6"/>
  <c r="M59" i="6"/>
  <c r="M61" i="6"/>
  <c r="O61" i="6" s="1"/>
  <c r="M53" i="6"/>
  <c r="M57" i="6"/>
  <c r="M45" i="6"/>
  <c r="M55" i="6"/>
  <c r="K68" i="5"/>
  <c r="M67" i="5"/>
  <c r="K66" i="9"/>
  <c r="K67" i="9" s="1"/>
  <c r="I62" i="12"/>
  <c r="K66" i="8"/>
  <c r="K67" i="8" s="1"/>
  <c r="K66" i="6"/>
  <c r="K67" i="6" s="1"/>
  <c r="K66" i="7"/>
  <c r="K67" i="7" s="1"/>
  <c r="K68" i="7" s="1"/>
  <c r="M68" i="7" s="1"/>
  <c r="B67" i="6"/>
  <c r="B68" i="6" s="1"/>
  <c r="B69" i="6" s="1"/>
  <c r="B67" i="7"/>
  <c r="B68" i="7" s="1"/>
  <c r="B69" i="7" s="1"/>
  <c r="M32" i="2"/>
  <c r="O29" i="2"/>
  <c r="L34" i="2"/>
  <c r="O56" i="6" s="1"/>
  <c r="N26" i="2"/>
  <c r="O26" i="2" s="1"/>
  <c r="N23" i="2"/>
  <c r="O23" i="2" s="1"/>
  <c r="O20" i="2"/>
  <c r="N11" i="2"/>
  <c r="O11" i="2" s="1"/>
  <c r="O32" i="5" l="1"/>
  <c r="E7" i="10"/>
  <c r="I27" i="12" s="1"/>
  <c r="M63" i="5"/>
  <c r="M74" i="5" s="1"/>
  <c r="M76" i="5" s="1"/>
  <c r="H18" i="12"/>
  <c r="H27" i="12" s="1"/>
  <c r="H6" i="12"/>
  <c r="O20" i="5"/>
  <c r="O63" i="5" s="1"/>
  <c r="D66" i="5" s="1"/>
  <c r="M66" i="5" s="1"/>
  <c r="C61" i="12" s="1"/>
  <c r="E6" i="10"/>
  <c r="E29" i="12"/>
  <c r="M32" i="9"/>
  <c r="O32" i="9" s="1"/>
  <c r="G18" i="12"/>
  <c r="G27" i="12" s="1"/>
  <c r="G29" i="12" s="1"/>
  <c r="H10" i="12"/>
  <c r="K69" i="7"/>
  <c r="M69" i="7" s="1"/>
  <c r="M67" i="7"/>
  <c r="C49" i="12"/>
  <c r="C55" i="12" s="1"/>
  <c r="C58" i="12" s="1"/>
  <c r="C66" i="12" s="1"/>
  <c r="C59" i="12"/>
  <c r="I39" i="2"/>
  <c r="N5" i="2"/>
  <c r="O5" i="2" s="1"/>
  <c r="O34" i="2" s="1"/>
  <c r="O56" i="9" s="1"/>
  <c r="C67" i="12"/>
  <c r="D25" i="3"/>
  <c r="D27" i="3" s="1"/>
  <c r="D37" i="12"/>
  <c r="M50" i="6"/>
  <c r="D52" i="12"/>
  <c r="O59" i="6"/>
  <c r="O60" i="6"/>
  <c r="D53" i="12"/>
  <c r="E3" i="12"/>
  <c r="G19" i="3"/>
  <c r="F7" i="7"/>
  <c r="D51" i="12"/>
  <c r="O58" i="6"/>
  <c r="D50" i="12"/>
  <c r="O57" i="6"/>
  <c r="D33" i="12"/>
  <c r="O49" i="6"/>
  <c r="D41" i="12"/>
  <c r="D49" i="12"/>
  <c r="O45" i="6"/>
  <c r="O53" i="6"/>
  <c r="D46" i="12"/>
  <c r="D38" i="12"/>
  <c r="O46" i="6"/>
  <c r="O47" i="6"/>
  <c r="D39" i="12"/>
  <c r="O48" i="6"/>
  <c r="D40" i="12"/>
  <c r="O55" i="6"/>
  <c r="D48" i="12"/>
  <c r="D54" i="12"/>
  <c r="D47" i="12"/>
  <c r="O54" i="6"/>
  <c r="D32" i="12"/>
  <c r="M43" i="6"/>
  <c r="O52" i="6"/>
  <c r="M62" i="6"/>
  <c r="D45" i="12"/>
  <c r="M68" i="5"/>
  <c r="K69" i="5"/>
  <c r="M69" i="5" s="1"/>
  <c r="K68" i="9"/>
  <c r="M67" i="9"/>
  <c r="M67" i="6"/>
  <c r="K68" i="6"/>
  <c r="M67" i="8"/>
  <c r="K68" i="8"/>
  <c r="O32" i="2"/>
  <c r="N32" i="2"/>
  <c r="I15" i="12" l="1"/>
  <c r="E8" i="10"/>
  <c r="I29" i="12" s="1"/>
  <c r="H15" i="12"/>
  <c r="H29" i="12" s="1"/>
  <c r="C63" i="12"/>
  <c r="C60" i="12"/>
  <c r="C62" i="12" s="1"/>
  <c r="C64" i="12" s="1"/>
  <c r="M70" i="5"/>
  <c r="D28" i="3" s="1"/>
  <c r="D29" i="3" s="1"/>
  <c r="N34" i="2"/>
  <c r="O56" i="8" s="1"/>
  <c r="O43" i="6"/>
  <c r="O63" i="6" s="1"/>
  <c r="M63" i="6"/>
  <c r="J7" i="7"/>
  <c r="E4" i="12"/>
  <c r="H18" i="3"/>
  <c r="D55" i="12"/>
  <c r="D34" i="12"/>
  <c r="D42" i="12"/>
  <c r="M68" i="6"/>
  <c r="K69" i="6"/>
  <c r="M69" i="6" s="1"/>
  <c r="K69" i="9"/>
  <c r="M69" i="9" s="1"/>
  <c r="M68" i="9"/>
  <c r="K69" i="8"/>
  <c r="M69" i="8" s="1"/>
  <c r="M68" i="8"/>
  <c r="M71" i="5" l="1"/>
  <c r="M52" i="7"/>
  <c r="M55" i="7"/>
  <c r="M42" i="7"/>
  <c r="M56" i="7"/>
  <c r="M45" i="7"/>
  <c r="M60" i="7"/>
  <c r="M49" i="7"/>
  <c r="M48" i="7"/>
  <c r="M47" i="7"/>
  <c r="M58" i="7"/>
  <c r="M54" i="7"/>
  <c r="M61" i="7"/>
  <c r="M53" i="7"/>
  <c r="M57" i="7"/>
  <c r="M46" i="7"/>
  <c r="M41" i="7"/>
  <c r="M59" i="7"/>
  <c r="M74" i="6"/>
  <c r="M76" i="6" s="1"/>
  <c r="D59" i="12"/>
  <c r="D58" i="12"/>
  <c r="D66" i="12" s="1"/>
  <c r="D60" i="12"/>
  <c r="D66" i="6"/>
  <c r="M66" i="6" s="1"/>
  <c r="D61" i="12" s="1"/>
  <c r="H19" i="3"/>
  <c r="F3" i="12"/>
  <c r="F7" i="8"/>
  <c r="M70" i="6" l="1"/>
  <c r="M71" i="6" s="1"/>
  <c r="D63" i="12"/>
  <c r="E38" i="12"/>
  <c r="O46" i="7"/>
  <c r="O54" i="7"/>
  <c r="E47" i="12"/>
  <c r="E41" i="12"/>
  <c r="O49" i="7"/>
  <c r="E25" i="3"/>
  <c r="D67" i="12"/>
  <c r="O57" i="7"/>
  <c r="E50" i="12"/>
  <c r="O58" i="7"/>
  <c r="E51" i="12"/>
  <c r="E53" i="12"/>
  <c r="O60" i="7"/>
  <c r="E33" i="12"/>
  <c r="D62" i="12"/>
  <c r="D64" i="12" s="1"/>
  <c r="O59" i="7"/>
  <c r="E52" i="12"/>
  <c r="O53" i="7"/>
  <c r="E46" i="12"/>
  <c r="E39" i="12"/>
  <c r="O47" i="7"/>
  <c r="E37" i="12"/>
  <c r="M50" i="7"/>
  <c r="O45" i="7"/>
  <c r="E48" i="12"/>
  <c r="O55" i="7"/>
  <c r="F4" i="12"/>
  <c r="J7" i="8"/>
  <c r="I18" i="3"/>
  <c r="E32" i="12"/>
  <c r="M43" i="7"/>
  <c r="O61" i="7"/>
  <c r="E54" i="12"/>
  <c r="E40" i="12"/>
  <c r="O48" i="7"/>
  <c r="E49" i="12"/>
  <c r="O52" i="7"/>
  <c r="E45" i="12"/>
  <c r="M62" i="7"/>
  <c r="E28" i="3" l="1"/>
  <c r="F7" i="9"/>
  <c r="I19" i="3"/>
  <c r="G3" i="12"/>
  <c r="O43" i="7"/>
  <c r="O63" i="7" s="1"/>
  <c r="M63" i="7"/>
  <c r="M52" i="8"/>
  <c r="M49" i="8"/>
  <c r="M53" i="8"/>
  <c r="M41" i="8"/>
  <c r="M60" i="8"/>
  <c r="M48" i="8"/>
  <c r="M47" i="8"/>
  <c r="M58" i="8"/>
  <c r="M54" i="8"/>
  <c r="M61" i="8"/>
  <c r="M46" i="8"/>
  <c r="M59" i="8"/>
  <c r="M45" i="8"/>
  <c r="M56" i="8"/>
  <c r="M55" i="8"/>
  <c r="M42" i="8"/>
  <c r="M57" i="8"/>
  <c r="E42" i="12"/>
  <c r="E27" i="3"/>
  <c r="E29" i="3" s="1"/>
  <c r="E55" i="12"/>
  <c r="E34" i="12"/>
  <c r="G4" i="12" l="1"/>
  <c r="J7" i="9"/>
  <c r="F52" i="12"/>
  <c r="O59" i="8"/>
  <c r="F51" i="12"/>
  <c r="O58" i="8"/>
  <c r="F32" i="12"/>
  <c r="M43" i="8"/>
  <c r="M74" i="7"/>
  <c r="M76" i="7" s="1"/>
  <c r="E59" i="12"/>
  <c r="F33" i="12"/>
  <c r="O45" i="8"/>
  <c r="F37" i="12"/>
  <c r="M50" i="8"/>
  <c r="F47" i="12"/>
  <c r="O54" i="8"/>
  <c r="F53" i="12"/>
  <c r="O60" i="8"/>
  <c r="F45" i="12"/>
  <c r="O52" i="8"/>
  <c r="M62" i="8"/>
  <c r="F48" i="12"/>
  <c r="O55" i="8"/>
  <c r="F38" i="12"/>
  <c r="O46" i="8"/>
  <c r="O47" i="8"/>
  <c r="F39" i="12"/>
  <c r="O53" i="8"/>
  <c r="F46" i="12"/>
  <c r="D66" i="7"/>
  <c r="M66" i="7" s="1"/>
  <c r="E60" i="12"/>
  <c r="E58" i="12"/>
  <c r="E66" i="12" s="1"/>
  <c r="F50" i="12"/>
  <c r="O57" i="8"/>
  <c r="F49" i="12"/>
  <c r="F54" i="12"/>
  <c r="O61" i="8"/>
  <c r="F40" i="12"/>
  <c r="O48" i="8"/>
  <c r="O49" i="8"/>
  <c r="F41" i="12"/>
  <c r="E62" i="12" l="1"/>
  <c r="E64" i="12" s="1"/>
  <c r="F25" i="3"/>
  <c r="E67" i="12"/>
  <c r="E61" i="12"/>
  <c r="E63" i="12" s="1"/>
  <c r="M70" i="7"/>
  <c r="F55" i="12"/>
  <c r="F42" i="12"/>
  <c r="M63" i="8"/>
  <c r="O43" i="8"/>
  <c r="O63" i="8" s="1"/>
  <c r="M60" i="9"/>
  <c r="M55" i="9"/>
  <c r="M48" i="9"/>
  <c r="M42" i="9"/>
  <c r="M56" i="9"/>
  <c r="M59" i="9"/>
  <c r="M54" i="9"/>
  <c r="M47" i="9"/>
  <c r="M41" i="9"/>
  <c r="M58" i="9"/>
  <c r="M46" i="9"/>
  <c r="M57" i="9"/>
  <c r="M45" i="9"/>
  <c r="M52" i="9"/>
  <c r="M53" i="9"/>
  <c r="M61" i="9"/>
  <c r="M49" i="9"/>
  <c r="F34" i="12"/>
  <c r="O61" i="9" l="1"/>
  <c r="G54" i="12"/>
  <c r="H54" i="12" s="1"/>
  <c r="D29" i="10"/>
  <c r="M50" i="9"/>
  <c r="O45" i="9"/>
  <c r="G37" i="12"/>
  <c r="D14" i="10"/>
  <c r="G32" i="12"/>
  <c r="M43" i="9"/>
  <c r="D11" i="10"/>
  <c r="G49" i="12"/>
  <c r="H49" i="12" s="1"/>
  <c r="D24" i="10"/>
  <c r="O60" i="9"/>
  <c r="G53" i="12"/>
  <c r="H53" i="12" s="1"/>
  <c r="D28" i="10"/>
  <c r="F28" i="3"/>
  <c r="M71" i="7"/>
  <c r="F27" i="3"/>
  <c r="O57" i="9"/>
  <c r="G50" i="12"/>
  <c r="H50" i="12" s="1"/>
  <c r="D25" i="10"/>
  <c r="G39" i="12"/>
  <c r="H39" i="12" s="1"/>
  <c r="O47" i="9"/>
  <c r="D16" i="10"/>
  <c r="G33" i="12"/>
  <c r="H33" i="12" s="1"/>
  <c r="D12" i="10"/>
  <c r="G46" i="12"/>
  <c r="H46" i="12" s="1"/>
  <c r="O53" i="9"/>
  <c r="D21" i="10"/>
  <c r="O46" i="9"/>
  <c r="G38" i="12"/>
  <c r="H38" i="12" s="1"/>
  <c r="D15" i="10"/>
  <c r="G47" i="12"/>
  <c r="H47" i="12" s="1"/>
  <c r="O54" i="9"/>
  <c r="D22" i="10"/>
  <c r="G40" i="12"/>
  <c r="H40" i="12" s="1"/>
  <c r="O48" i="9"/>
  <c r="D17" i="10"/>
  <c r="D66" i="8"/>
  <c r="M66" i="8" s="1"/>
  <c r="F60" i="12"/>
  <c r="F58" i="12"/>
  <c r="F66" i="12" s="1"/>
  <c r="G41" i="12"/>
  <c r="H41" i="12" s="1"/>
  <c r="O49" i="9"/>
  <c r="D18" i="10"/>
  <c r="G45" i="12"/>
  <c r="O52" i="9"/>
  <c r="M62" i="9"/>
  <c r="D20" i="10"/>
  <c r="G51" i="12"/>
  <c r="H51" i="12" s="1"/>
  <c r="O58" i="9"/>
  <c r="D26" i="10"/>
  <c r="G52" i="12"/>
  <c r="H52" i="12" s="1"/>
  <c r="O59" i="9"/>
  <c r="D27" i="10"/>
  <c r="G48" i="12"/>
  <c r="H48" i="12" s="1"/>
  <c r="O55" i="9"/>
  <c r="D23" i="10"/>
  <c r="F59" i="12"/>
  <c r="M74" i="8"/>
  <c r="M76" i="8" s="1"/>
  <c r="E10" i="10" l="1"/>
  <c r="I34" i="12" s="1"/>
  <c r="G55" i="12"/>
  <c r="H45" i="12"/>
  <c r="H55" i="12" s="1"/>
  <c r="G34" i="12"/>
  <c r="H32" i="12"/>
  <c r="H34" i="12" s="1"/>
  <c r="E19" i="10"/>
  <c r="I55" i="12" s="1"/>
  <c r="F62" i="12"/>
  <c r="F64" i="12" s="1"/>
  <c r="F29" i="3"/>
  <c r="E13" i="10"/>
  <c r="I42" i="12" s="1"/>
  <c r="F67" i="12"/>
  <c r="G25" i="3"/>
  <c r="F61" i="12"/>
  <c r="F63" i="12" s="1"/>
  <c r="M70" i="8"/>
  <c r="G42" i="12"/>
  <c r="H37" i="12"/>
  <c r="H42" i="12" s="1"/>
  <c r="O43" i="9"/>
  <c r="O63" i="9" s="1"/>
  <c r="M63" i="9"/>
  <c r="G60" i="12" l="1"/>
  <c r="D66" i="9"/>
  <c r="M66" i="9" s="1"/>
  <c r="G28" i="3"/>
  <c r="M71" i="8"/>
  <c r="H58" i="12"/>
  <c r="G59" i="12"/>
  <c r="M74" i="9"/>
  <c r="M76" i="9" s="1"/>
  <c r="E30" i="10"/>
  <c r="G27" i="3"/>
  <c r="G58" i="12"/>
  <c r="G66" i="12" s="1"/>
  <c r="H66" i="12" s="1"/>
  <c r="G29" i="3" l="1"/>
  <c r="H59" i="12"/>
  <c r="G61" i="12"/>
  <c r="G63" i="12" s="1"/>
  <c r="M70" i="9"/>
  <c r="H25" i="3"/>
  <c r="G67" i="12"/>
  <c r="H67" i="12" s="1"/>
  <c r="G62" i="12"/>
  <c r="G64" i="12" s="1"/>
  <c r="H60" i="12"/>
  <c r="H62" i="12" s="1"/>
  <c r="H27" i="3" l="1"/>
  <c r="I25" i="3"/>
  <c r="I27" i="3" s="1"/>
  <c r="H64" i="12"/>
  <c r="H28" i="3"/>
  <c r="E31" i="10"/>
  <c r="M71" i="9"/>
  <c r="H29" i="3" l="1"/>
  <c r="I28" i="3"/>
  <c r="I29" i="3" s="1"/>
  <c r="H61" i="12"/>
  <c r="H63" i="12" s="1"/>
  <c r="E32" i="10"/>
</calcChain>
</file>

<file path=xl/sharedStrings.xml><?xml version="1.0" encoding="utf-8"?>
<sst xmlns="http://schemas.openxmlformats.org/spreadsheetml/2006/main" count="507" uniqueCount="165">
  <si>
    <t>First/Middle/Last Name</t>
  </si>
  <si>
    <t>Suffix</t>
  </si>
  <si>
    <t>Project Role</t>
  </si>
  <si>
    <t>Base Salary $</t>
  </si>
  <si>
    <t>% Effort</t>
  </si>
  <si>
    <t>ACAD</t>
  </si>
  <si>
    <t>SUMR</t>
  </si>
  <si>
    <t>CAL</t>
  </si>
  <si>
    <t>Person-Months</t>
  </si>
  <si>
    <t>Requested Salary</t>
  </si>
  <si>
    <t>Fringe Benefits</t>
  </si>
  <si>
    <t>Funds Requested</t>
  </si>
  <si>
    <t>Total Senior/Key Persons</t>
  </si>
  <si>
    <t>B. OTHER PERSONNEL (show number in brackets)</t>
  </si>
  <si>
    <t>A. SENIOR/KEY PERSONS</t>
  </si>
  <si>
    <t>Total Other Personnel</t>
  </si>
  <si>
    <t>C. EQUIPMENT</t>
  </si>
  <si>
    <t>Total Equipment</t>
  </si>
  <si>
    <t>D. TRAVEL</t>
  </si>
  <si>
    <t>Total Travel</t>
  </si>
  <si>
    <t>Domestic Travel</t>
  </si>
  <si>
    <t>Foreign Travel</t>
  </si>
  <si>
    <t>E. PARTICIPANT SUPPORT COSTS</t>
  </si>
  <si>
    <t>Tuition/Fees/Health Insurance</t>
  </si>
  <si>
    <t>Stipends</t>
  </si>
  <si>
    <t>Travel</t>
  </si>
  <si>
    <t>Subsistence</t>
  </si>
  <si>
    <t>Other</t>
  </si>
  <si>
    <t>Total Participant Costs</t>
  </si>
  <si>
    <t>F. OTHER DIRECT COSTS</t>
  </si>
  <si>
    <t>Materials and Supplies</t>
  </si>
  <si>
    <t>Publication Costs</t>
  </si>
  <si>
    <t>Consultant Services</t>
  </si>
  <si>
    <t>ADP/Computer Services</t>
  </si>
  <si>
    <t>Subawards/Consortium/Contractual Costs</t>
  </si>
  <si>
    <t>Equipment of Facility Rental/User Fees</t>
  </si>
  <si>
    <t>Alterations and Renovations</t>
  </si>
  <si>
    <t>Total Other Direct Costs</t>
  </si>
  <si>
    <t>G. TOTAL DIRECT COSTS (A THROUGH F)</t>
  </si>
  <si>
    <t>H. INDIRECT COSTS</t>
  </si>
  <si>
    <t>Indirect Cost Type</t>
  </si>
  <si>
    <t>Indirect Cost Base</t>
  </si>
  <si>
    <t>Indirect Cost Rate</t>
  </si>
  <si>
    <t>Indirect Cost</t>
  </si>
  <si>
    <t>Total Indirect Costs</t>
  </si>
  <si>
    <t>TOTAL COSTS</t>
  </si>
  <si>
    <t>Start Date:</t>
  </si>
  <si>
    <t>End Date:</t>
  </si>
  <si>
    <t>BUDGET PERIOD 1</t>
  </si>
  <si>
    <t>Total Direct Costs</t>
  </si>
  <si>
    <t>Less: Consortium F&amp;A</t>
  </si>
  <si>
    <t>Subtotal Direct Costs</t>
  </si>
  <si>
    <t>Institution</t>
  </si>
  <si>
    <t>PI</t>
  </si>
  <si>
    <t>Year 1</t>
  </si>
  <si>
    <t>Year 2</t>
  </si>
  <si>
    <t>Year 3</t>
  </si>
  <si>
    <t>Year 4</t>
  </si>
  <si>
    <t>Year 5</t>
  </si>
  <si>
    <t>Direct</t>
  </si>
  <si>
    <t>F&amp;A</t>
  </si>
  <si>
    <t>BUDGET PERIOD 2</t>
  </si>
  <si>
    <t>BUDGET PERIOD 3</t>
  </si>
  <si>
    <t>BUDGET PERIOD 4</t>
  </si>
  <si>
    <t>BUDGET PERIOD 5</t>
  </si>
  <si>
    <t>MTDC</t>
  </si>
  <si>
    <t>MTDC Calculation</t>
  </si>
  <si>
    <t>Budget Summary</t>
  </si>
  <si>
    <t>All Years</t>
  </si>
  <si>
    <t>Direct Costs less Consortium F&amp;A</t>
  </si>
  <si>
    <t>Consortium F&amp;A</t>
  </si>
  <si>
    <t>Funding Agency:</t>
  </si>
  <si>
    <t>Project Title:</t>
  </si>
  <si>
    <t>PI:</t>
  </si>
  <si>
    <t>Principal Investigator:</t>
  </si>
  <si>
    <t>Section A, Senior/Key Personnel</t>
  </si>
  <si>
    <t>Section B, Other Personnel</t>
  </si>
  <si>
    <t>Total Salary, Wages and Fringe Benefits</t>
  </si>
  <si>
    <t>Section C, Equipment</t>
  </si>
  <si>
    <t>Section D, Travel</t>
  </si>
  <si>
    <t>Domestic</t>
  </si>
  <si>
    <t>Foreign</t>
  </si>
  <si>
    <t>Section E, Participant/Trainee Support Costs</t>
  </si>
  <si>
    <t>Section F, Other Direct Costs</t>
  </si>
  <si>
    <t>Equipment or Facility Rental/User Fees</t>
  </si>
  <si>
    <t>Section G, Direct Costs</t>
  </si>
  <si>
    <t>Section H, Indirect Costs</t>
  </si>
  <si>
    <t>Section I, Total Direct and Indirect Costs</t>
  </si>
  <si>
    <t>Total Costs</t>
  </si>
  <si>
    <t xml:space="preserve">Total </t>
  </si>
  <si>
    <t xml:space="preserve">Base Year Figures </t>
  </si>
  <si>
    <t>F1. Supplies - Detail</t>
  </si>
  <si>
    <t xml:space="preserve">Personnel </t>
  </si>
  <si>
    <t xml:space="preserve">Inflationary Adjustment </t>
  </si>
  <si>
    <t xml:space="preserve">NonPersonnel </t>
  </si>
  <si>
    <t>Year-by-Year Totals</t>
  </si>
  <si>
    <t>Key Personnel</t>
  </si>
  <si>
    <t>Non-Key Personnel</t>
  </si>
  <si>
    <t>Personnel Total</t>
  </si>
  <si>
    <t>Key Personnel Year Total</t>
  </si>
  <si>
    <t>Individual Total</t>
  </si>
  <si>
    <t>Non-Key Personnel Year Total</t>
  </si>
  <si>
    <t>Category Total</t>
  </si>
  <si>
    <t>Participant Support Costs</t>
  </si>
  <si>
    <t>Participant Costs Year Total</t>
  </si>
  <si>
    <t>Travel Year Total</t>
  </si>
  <si>
    <t>Subject Reimbursement</t>
  </si>
  <si>
    <t>Other Direct Costs</t>
  </si>
  <si>
    <t>Other Direct Costs Year Total</t>
  </si>
  <si>
    <t>Total Direct Costs Cross-Check</t>
  </si>
  <si>
    <t>Indirect Costs</t>
  </si>
  <si>
    <t>Indirect Costs Cross-Check</t>
  </si>
  <si>
    <t>IDC Rate</t>
  </si>
  <si>
    <t>Total Costs Cross-Check</t>
  </si>
  <si>
    <t>BMC F&amp;A</t>
  </si>
  <si>
    <t>Direct Costs Less Consortium F&amp;A</t>
  </si>
  <si>
    <t>Cross-Check</t>
  </si>
  <si>
    <t>Biostatistical Services</t>
  </si>
  <si>
    <t>Proposal Summary Budget Template</t>
  </si>
  <si>
    <t>Consortium Composit Budget</t>
  </si>
  <si>
    <t>Total</t>
  </si>
  <si>
    <t>Emp Type</t>
  </si>
  <si>
    <t>BU-STAFF-FED</t>
  </si>
  <si>
    <t>BU-STAFF-NON-FED</t>
  </si>
  <si>
    <t>BMC EMPLOYEE</t>
  </si>
  <si>
    <t>GRAD STUDENT</t>
  </si>
  <si>
    <t>BU-PROF-FED</t>
  </si>
  <si>
    <t>BU-PROF-NON-FED</t>
  </si>
  <si>
    <t>N/A</t>
  </si>
  <si>
    <t>CO-PI</t>
  </si>
  <si>
    <t>Department / Section:</t>
  </si>
  <si>
    <t>Outpatient Costs (Not part of MTDC)</t>
  </si>
  <si>
    <t>Cummlative</t>
  </si>
  <si>
    <t>F&amp;A TYPE</t>
  </si>
  <si>
    <t>TDC</t>
  </si>
  <si>
    <t>Fringe Benefit Types</t>
  </si>
  <si>
    <t>Rates</t>
  </si>
  <si>
    <t>Department:</t>
  </si>
  <si>
    <t>F&amp;A Rates:</t>
  </si>
  <si>
    <t>Type</t>
  </si>
  <si>
    <t>NONE</t>
  </si>
  <si>
    <t>Sponsor</t>
  </si>
  <si>
    <t>Rate</t>
  </si>
  <si>
    <t>City</t>
  </si>
  <si>
    <t>State</t>
  </si>
  <si>
    <t>Foundation</t>
  </si>
  <si>
    <t>Federal On Site</t>
  </si>
  <si>
    <t>Federal Off Site</t>
  </si>
  <si>
    <t>Clinical Trial</t>
  </si>
  <si>
    <t>Federal Other Activity</t>
  </si>
  <si>
    <t>Amt</t>
  </si>
  <si>
    <t>%</t>
  </si>
  <si>
    <t>F&amp;A Sponsor</t>
  </si>
  <si>
    <t>Prime Institution:</t>
  </si>
  <si>
    <t>PD/PI</t>
  </si>
  <si>
    <t>Federal Training</t>
  </si>
  <si>
    <t>Instructions</t>
  </si>
  <si>
    <t>1. Tan fields are for the entering data</t>
  </si>
  <si>
    <t>2. Gray fields auto calculate</t>
  </si>
  <si>
    <t>3. White fields pull from the prior years data</t>
  </si>
  <si>
    <t>IF OTHER F&amp;A RATE PLEASE EXPLAIN</t>
  </si>
  <si>
    <t>Project Period</t>
  </si>
  <si>
    <t>Start Date</t>
  </si>
  <si>
    <t>End Date</t>
  </si>
  <si>
    <r>
      <t xml:space="preserve">F. OTHER DIRECT COSTS - </t>
    </r>
    <r>
      <rPr>
        <b/>
        <sz val="11"/>
        <color rgb="FFFF0000"/>
        <rFont val="Arial"/>
        <family val="2"/>
      </rPr>
      <t>(Edited fields will flow thru to future years / Do not change Subawards ro Outpatient Costs as they have formulas)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</si>
</sst>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&quot;$&quot;* #,##0_);_(&quot;$&quot;* \(#,##0\);_(&quot;$&quot;* &quot;-&quot;??_);_(@_)"/>
    <numFmt numFmtId="167" formatCode="mm/dd/yy;@"/>
  </numFmts>
  <fonts count="30" x14ac:knownFonts="1">
    <font>
      <sz val="10"/>
      <name val="Arial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8"/>
      <name val="Arial"/>
      <family val="2"/>
    </font>
    <font>
      <i/>
      <sz val="8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1"/>
      <name val="Times New Roman"/>
      <family val="1"/>
    </font>
    <font>
      <sz val="11"/>
      <name val="Arial"/>
      <family val="2"/>
    </font>
    <font>
      <i/>
      <sz val="11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u/>
      <sz val="11"/>
      <name val="Arial"/>
      <family val="2"/>
    </font>
    <font>
      <sz val="10"/>
      <name val="Arial"/>
      <family val="2"/>
    </font>
    <font>
      <sz val="11"/>
      <color indexed="10"/>
      <name val="Arial"/>
      <family val="2"/>
    </font>
    <font>
      <b/>
      <sz val="11"/>
      <color indexed="10"/>
      <name val="Arial"/>
      <family val="2"/>
    </font>
    <font>
      <b/>
      <i/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sz val="20"/>
      <name val="Arial"/>
      <family val="2"/>
    </font>
    <font>
      <sz val="8"/>
      <name val="Times New Roman"/>
      <family val="1"/>
    </font>
    <font>
      <sz val="9"/>
      <name val="Arial"/>
      <family val="2"/>
    </font>
    <font>
      <i/>
      <sz val="8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b/>
      <i/>
      <sz val="8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5" tint="0.79998168889431442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4" tint="-0.249977111117893"/>
      </left>
      <right/>
      <top style="medium">
        <color theme="4" tint="-0.249977111117893"/>
      </top>
      <bottom/>
      <diagonal/>
    </border>
    <border>
      <left/>
      <right/>
      <top style="medium">
        <color theme="4" tint="-0.249977111117893"/>
      </top>
      <bottom/>
      <diagonal/>
    </border>
    <border>
      <left/>
      <right style="medium">
        <color theme="4" tint="-0.249977111117893"/>
      </right>
      <top style="medium">
        <color theme="4" tint="-0.249977111117893"/>
      </top>
      <bottom/>
      <diagonal/>
    </border>
    <border>
      <left style="medium">
        <color theme="4" tint="-0.249977111117893"/>
      </left>
      <right/>
      <top/>
      <bottom/>
      <diagonal/>
    </border>
    <border>
      <left/>
      <right style="medium">
        <color theme="4" tint="-0.249977111117893"/>
      </right>
      <top/>
      <bottom/>
      <diagonal/>
    </border>
    <border>
      <left style="medium">
        <color theme="4" tint="-0.249977111117893"/>
      </left>
      <right/>
      <top/>
      <bottom style="medium">
        <color theme="4" tint="-0.249977111117893"/>
      </bottom>
      <diagonal/>
    </border>
    <border>
      <left/>
      <right/>
      <top/>
      <bottom style="medium">
        <color theme="4" tint="-0.249977111117893"/>
      </bottom>
      <diagonal/>
    </border>
    <border>
      <left/>
      <right style="medium">
        <color theme="4" tint="-0.249977111117893"/>
      </right>
      <top/>
      <bottom style="medium">
        <color theme="4" tint="-0.249977111117893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31">
    <xf numFmtId="0" fontId="0" fillId="0" borderId="0" xfId="0"/>
    <xf numFmtId="0" fontId="2" fillId="0" borderId="0" xfId="0" applyFont="1"/>
    <xf numFmtId="0" fontId="3" fillId="0" borderId="0" xfId="0" applyFont="1"/>
    <xf numFmtId="164" fontId="3" fillId="0" borderId="0" xfId="1" applyNumberFormat="1" applyFont="1"/>
    <xf numFmtId="0" fontId="6" fillId="0" borderId="0" xfId="0" applyFont="1"/>
    <xf numFmtId="164" fontId="1" fillId="0" borderId="0" xfId="1" applyNumberFormat="1"/>
    <xf numFmtId="166" fontId="6" fillId="0" borderId="2" xfId="2" applyNumberFormat="1" applyFont="1" applyBorder="1"/>
    <xf numFmtId="164" fontId="6" fillId="0" borderId="2" xfId="1" applyNumberFormat="1" applyFont="1" applyBorder="1"/>
    <xf numFmtId="164" fontId="1" fillId="0" borderId="2" xfId="1" applyNumberFormat="1" applyBorder="1"/>
    <xf numFmtId="164" fontId="6" fillId="0" borderId="0" xfId="1" applyNumberFormat="1" applyFont="1"/>
    <xf numFmtId="164" fontId="3" fillId="0" borderId="0" xfId="0" applyNumberFormat="1" applyFont="1"/>
    <xf numFmtId="0" fontId="8" fillId="0" borderId="0" xfId="0" applyFont="1"/>
    <xf numFmtId="164" fontId="8" fillId="0" borderId="0" xfId="1" applyNumberFormat="1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164" fontId="9" fillId="0" borderId="0" xfId="1" applyNumberFormat="1" applyFont="1"/>
    <xf numFmtId="0" fontId="11" fillId="0" borderId="1" xfId="0" applyFont="1" applyBorder="1" applyAlignment="1"/>
    <xf numFmtId="0" fontId="9" fillId="0" borderId="0" xfId="0" applyFont="1" applyAlignment="1">
      <alignment vertical="top"/>
    </xf>
    <xf numFmtId="0" fontId="9" fillId="0" borderId="1" xfId="0" applyFont="1" applyBorder="1" applyAlignment="1"/>
    <xf numFmtId="0" fontId="10" fillId="0" borderId="1" xfId="0" applyFont="1" applyBorder="1" applyAlignment="1">
      <alignment horizontal="right"/>
    </xf>
    <xf numFmtId="0" fontId="12" fillId="0" borderId="0" xfId="0" applyFont="1"/>
    <xf numFmtId="0" fontId="9" fillId="0" borderId="2" xfId="0" applyFont="1" applyBorder="1" applyAlignment="1">
      <alignment horizontal="center"/>
    </xf>
    <xf numFmtId="0" fontId="9" fillId="0" borderId="3" xfId="0" quotePrefix="1" applyFont="1" applyBorder="1" applyAlignment="1">
      <alignment horizontal="right"/>
    </xf>
    <xf numFmtId="0" fontId="9" fillId="0" borderId="2" xfId="0" applyFont="1" applyBorder="1"/>
    <xf numFmtId="164" fontId="9" fillId="0" borderId="2" xfId="1" applyNumberFormat="1" applyFont="1" applyBorder="1"/>
    <xf numFmtId="9" fontId="9" fillId="0" borderId="0" xfId="0" applyNumberFormat="1" applyFont="1"/>
    <xf numFmtId="3" fontId="9" fillId="0" borderId="0" xfId="0" applyNumberFormat="1" applyFont="1"/>
    <xf numFmtId="0" fontId="9" fillId="0" borderId="3" xfId="0" applyFont="1" applyBorder="1"/>
    <xf numFmtId="3" fontId="11" fillId="0" borderId="0" xfId="0" applyNumberFormat="1" applyFont="1"/>
    <xf numFmtId="0" fontId="9" fillId="0" borderId="4" xfId="0" quotePrefix="1" applyFont="1" applyBorder="1" applyAlignment="1"/>
    <xf numFmtId="164" fontId="11" fillId="0" borderId="2" xfId="1" applyNumberFormat="1" applyFont="1" applyBorder="1"/>
    <xf numFmtId="164" fontId="11" fillId="0" borderId="2" xfId="0" applyNumberFormat="1" applyFont="1" applyBorder="1"/>
    <xf numFmtId="0" fontId="9" fillId="0" borderId="4" xfId="0" applyFont="1" applyBorder="1"/>
    <xf numFmtId="166" fontId="11" fillId="0" borderId="2" xfId="2" applyNumberFormat="1" applyFont="1" applyBorder="1"/>
    <xf numFmtId="164" fontId="9" fillId="0" borderId="2" xfId="0" applyNumberFormat="1" applyFont="1" applyBorder="1"/>
    <xf numFmtId="166" fontId="11" fillId="0" borderId="0" xfId="0" applyNumberFormat="1" applyFont="1"/>
    <xf numFmtId="164" fontId="11" fillId="0" borderId="1" xfId="1" applyNumberFormat="1" applyFont="1" applyBorder="1"/>
    <xf numFmtId="166" fontId="11" fillId="0" borderId="0" xfId="2" applyNumberFormat="1" applyFont="1"/>
    <xf numFmtId="0" fontId="9" fillId="0" borderId="0" xfId="0" applyFont="1" applyAlignment="1">
      <alignment horizontal="left"/>
    </xf>
    <xf numFmtId="164" fontId="11" fillId="0" borderId="0" xfId="0" applyNumberFormat="1" applyFont="1"/>
    <xf numFmtId="3" fontId="0" fillId="0" borderId="0" xfId="0" applyNumberFormat="1"/>
    <xf numFmtId="3" fontId="13" fillId="0" borderId="0" xfId="0" applyNumberFormat="1" applyFont="1"/>
    <xf numFmtId="0" fontId="13" fillId="0" borderId="0" xfId="0" applyFont="1"/>
    <xf numFmtId="165" fontId="9" fillId="0" borderId="0" xfId="0" applyNumberFormat="1" applyFont="1"/>
    <xf numFmtId="0" fontId="13" fillId="0" borderId="0" xfId="0" applyFont="1" applyAlignment="1">
      <alignment horizontal="center"/>
    </xf>
    <xf numFmtId="0" fontId="14" fillId="0" borderId="0" xfId="0" applyFont="1"/>
    <xf numFmtId="0" fontId="9" fillId="0" borderId="4" xfId="0" quotePrefix="1" applyFont="1" applyFill="1" applyBorder="1" applyAlignment="1"/>
    <xf numFmtId="0" fontId="9" fillId="0" borderId="2" xfId="0" applyFont="1" applyFill="1" applyBorder="1"/>
    <xf numFmtId="164" fontId="9" fillId="0" borderId="2" xfId="1" applyNumberFormat="1" applyFont="1" applyFill="1" applyBorder="1"/>
    <xf numFmtId="0" fontId="15" fillId="0" borderId="0" xfId="0" applyFont="1" applyAlignment="1">
      <alignment horizontal="left"/>
    </xf>
    <xf numFmtId="164" fontId="15" fillId="0" borderId="0" xfId="1" applyNumberFormat="1" applyFont="1"/>
    <xf numFmtId="0" fontId="16" fillId="0" borderId="0" xfId="0" applyFont="1" applyAlignment="1">
      <alignment horizontal="left"/>
    </xf>
    <xf numFmtId="164" fontId="16" fillId="0" borderId="0" xfId="1" applyNumberFormat="1" applyFont="1"/>
    <xf numFmtId="0" fontId="14" fillId="0" borderId="0" xfId="0" applyFont="1" applyAlignment="1">
      <alignment horizontal="right"/>
    </xf>
    <xf numFmtId="0" fontId="6" fillId="0" borderId="0" xfId="0" applyFont="1" applyBorder="1" applyAlignment="1"/>
    <xf numFmtId="0" fontId="17" fillId="0" borderId="0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166" fontId="9" fillId="0" borderId="0" xfId="0" applyNumberFormat="1" applyFont="1"/>
    <xf numFmtId="0" fontId="0" fillId="0" borderId="2" xfId="0" applyBorder="1" applyAlignment="1">
      <alignment horizontal="right"/>
    </xf>
    <xf numFmtId="164" fontId="11" fillId="0" borderId="1" xfId="1" applyNumberFormat="1" applyFont="1" applyFill="1" applyBorder="1"/>
    <xf numFmtId="165" fontId="9" fillId="0" borderId="0" xfId="0" applyNumberFormat="1" applyFont="1" applyFill="1"/>
    <xf numFmtId="0" fontId="9" fillId="0" borderId="0" xfId="0" applyFont="1" applyAlignment="1">
      <alignment horizontal="left" indent="1"/>
    </xf>
    <xf numFmtId="0" fontId="7" fillId="0" borderId="0" xfId="0" applyFont="1"/>
    <xf numFmtId="165" fontId="9" fillId="0" borderId="0" xfId="3" applyNumberFormat="1" applyFont="1"/>
    <xf numFmtId="0" fontId="13" fillId="0" borderId="0" xfId="0" applyFont="1" applyFill="1"/>
    <xf numFmtId="0" fontId="20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6" fillId="3" borderId="8" xfId="0" applyFont="1" applyFill="1" applyBorder="1"/>
    <xf numFmtId="0" fontId="20" fillId="0" borderId="0" xfId="0" applyFont="1" applyAlignment="1"/>
    <xf numFmtId="0" fontId="6" fillId="3" borderId="11" xfId="0" applyFont="1" applyFill="1" applyBorder="1" applyAlignment="1">
      <alignment horizontal="center"/>
    </xf>
    <xf numFmtId="0" fontId="5" fillId="0" borderId="5" xfId="0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0" fontId="11" fillId="0" borderId="0" xfId="0" applyFont="1" applyFill="1"/>
    <xf numFmtId="2" fontId="9" fillId="4" borderId="2" xfId="0" applyNumberFormat="1" applyFont="1" applyFill="1" applyBorder="1"/>
    <xf numFmtId="0" fontId="9" fillId="4" borderId="2" xfId="0" applyFont="1" applyFill="1" applyBorder="1"/>
    <xf numFmtId="167" fontId="14" fillId="0" borderId="0" xfId="0" applyNumberFormat="1" applyFont="1"/>
    <xf numFmtId="164" fontId="0" fillId="0" borderId="26" xfId="1" applyNumberFormat="1" applyFont="1" applyBorder="1"/>
    <xf numFmtId="164" fontId="0" fillId="0" borderId="2" xfId="1" applyNumberFormat="1" applyFont="1" applyBorder="1"/>
    <xf numFmtId="164" fontId="0" fillId="0" borderId="3" xfId="1" applyNumberFormat="1" applyFont="1" applyBorder="1"/>
    <xf numFmtId="164" fontId="0" fillId="0" borderId="27" xfId="1" applyNumberFormat="1" applyFont="1" applyBorder="1"/>
    <xf numFmtId="164" fontId="0" fillId="0" borderId="28" xfId="1" applyNumberFormat="1" applyFont="1" applyBorder="1"/>
    <xf numFmtId="164" fontId="0" fillId="0" borderId="16" xfId="1" applyNumberFormat="1" applyFont="1" applyBorder="1"/>
    <xf numFmtId="164" fontId="0" fillId="0" borderId="12" xfId="1" applyNumberFormat="1" applyFont="1" applyBorder="1"/>
    <xf numFmtId="164" fontId="0" fillId="0" borderId="29" xfId="1" applyNumberFormat="1" applyFont="1" applyBorder="1"/>
    <xf numFmtId="164" fontId="17" fillId="4" borderId="30" xfId="1" applyNumberFormat="1" applyFont="1" applyFill="1" applyBorder="1"/>
    <xf numFmtId="164" fontId="6" fillId="4" borderId="31" xfId="1" applyNumberFormat="1" applyFont="1" applyFill="1" applyBorder="1"/>
    <xf numFmtId="164" fontId="6" fillId="4" borderId="32" xfId="1" applyNumberFormat="1" applyFont="1" applyFill="1" applyBorder="1"/>
    <xf numFmtId="164" fontId="6" fillId="4" borderId="33" xfId="1" applyNumberFormat="1" applyFont="1" applyFill="1" applyBorder="1"/>
    <xf numFmtId="164" fontId="6" fillId="3" borderId="34" xfId="1" applyNumberFormat="1" applyFont="1" applyFill="1" applyBorder="1"/>
    <xf numFmtId="164" fontId="6" fillId="3" borderId="17" xfId="1" applyNumberFormat="1" applyFont="1" applyFill="1" applyBorder="1" applyAlignment="1">
      <alignment horizontal="center"/>
    </xf>
    <xf numFmtId="164" fontId="6" fillId="3" borderId="14" xfId="1" applyNumberFormat="1" applyFont="1" applyFill="1" applyBorder="1" applyAlignment="1">
      <alignment horizontal="center"/>
    </xf>
    <xf numFmtId="164" fontId="6" fillId="3" borderId="11" xfId="1" applyNumberFormat="1" applyFont="1" applyFill="1" applyBorder="1" applyAlignment="1">
      <alignment horizontal="center"/>
    </xf>
    <xf numFmtId="164" fontId="7" fillId="0" borderId="26" xfId="1" applyNumberFormat="1" applyFont="1" applyFill="1" applyBorder="1"/>
    <xf numFmtId="164" fontId="7" fillId="0" borderId="28" xfId="1" applyNumberFormat="1" applyFont="1" applyFill="1" applyBorder="1"/>
    <xf numFmtId="164" fontId="7" fillId="0" borderId="26" xfId="1" applyNumberFormat="1" applyFont="1" applyBorder="1"/>
    <xf numFmtId="164" fontId="7" fillId="0" borderId="28" xfId="1" applyNumberFormat="1" applyFont="1" applyBorder="1"/>
    <xf numFmtId="164" fontId="6" fillId="3" borderId="8" xfId="1" applyNumberFormat="1" applyFont="1" applyFill="1" applyBorder="1"/>
    <xf numFmtId="164" fontId="6" fillId="3" borderId="9" xfId="1" applyNumberFormat="1" applyFont="1" applyFill="1" applyBorder="1" applyAlignment="1">
      <alignment horizontal="center"/>
    </xf>
    <xf numFmtId="164" fontId="6" fillId="3" borderId="10" xfId="1" applyNumberFormat="1" applyFont="1" applyFill="1" applyBorder="1" applyAlignment="1">
      <alignment horizontal="center"/>
    </xf>
    <xf numFmtId="164" fontId="7" fillId="0" borderId="8" xfId="1" applyNumberFormat="1" applyFont="1" applyBorder="1"/>
    <xf numFmtId="164" fontId="0" fillId="0" borderId="9" xfId="1" applyNumberFormat="1" applyFont="1" applyBorder="1"/>
    <xf numFmtId="164" fontId="0" fillId="0" borderId="10" xfId="1" applyNumberFormat="1" applyFont="1" applyBorder="1"/>
    <xf numFmtId="164" fontId="0" fillId="0" borderId="11" xfId="1" applyNumberFormat="1" applyFont="1" applyBorder="1"/>
    <xf numFmtId="164" fontId="6" fillId="4" borderId="8" xfId="1" applyNumberFormat="1" applyFont="1" applyFill="1" applyBorder="1"/>
    <xf numFmtId="164" fontId="6" fillId="4" borderId="9" xfId="1" applyNumberFormat="1" applyFont="1" applyFill="1" applyBorder="1"/>
    <xf numFmtId="164" fontId="6" fillId="4" borderId="10" xfId="1" applyNumberFormat="1" applyFont="1" applyFill="1" applyBorder="1"/>
    <xf numFmtId="164" fontId="6" fillId="4" borderId="11" xfId="1" applyNumberFormat="1" applyFont="1" applyFill="1" applyBorder="1"/>
    <xf numFmtId="164" fontId="6" fillId="4" borderId="38" xfId="1" applyNumberFormat="1" applyFont="1" applyFill="1" applyBorder="1"/>
    <xf numFmtId="164" fontId="6" fillId="4" borderId="39" xfId="1" applyNumberFormat="1" applyFont="1" applyFill="1" applyBorder="1"/>
    <xf numFmtId="164" fontId="6" fillId="4" borderId="40" xfId="1" applyNumberFormat="1" applyFont="1" applyFill="1" applyBorder="1"/>
    <xf numFmtId="164" fontId="6" fillId="4" borderId="41" xfId="1" applyNumberFormat="1" applyFont="1" applyFill="1" applyBorder="1"/>
    <xf numFmtId="164" fontId="6" fillId="4" borderId="20" xfId="1" applyNumberFormat="1" applyFont="1" applyFill="1" applyBorder="1"/>
    <xf numFmtId="164" fontId="0" fillId="0" borderId="0" xfId="1" applyNumberFormat="1" applyFont="1"/>
    <xf numFmtId="164" fontId="6" fillId="4" borderId="30" xfId="1" applyNumberFormat="1" applyFont="1" applyFill="1" applyBorder="1"/>
    <xf numFmtId="164" fontId="6" fillId="4" borderId="42" xfId="1" applyNumberFormat="1" applyFont="1" applyFill="1" applyBorder="1"/>
    <xf numFmtId="164" fontId="6" fillId="4" borderId="43" xfId="1" applyNumberFormat="1" applyFont="1" applyFill="1" applyBorder="1"/>
    <xf numFmtId="164" fontId="12" fillId="4" borderId="1" xfId="1" applyNumberFormat="1" applyFont="1" applyFill="1" applyBorder="1" applyAlignment="1">
      <alignment horizontal="center"/>
    </xf>
    <xf numFmtId="164" fontId="9" fillId="4" borderId="16" xfId="1" applyNumberFormat="1" applyFont="1" applyFill="1" applyBorder="1"/>
    <xf numFmtId="164" fontId="9" fillId="4" borderId="44" xfId="1" applyNumberFormat="1" applyFont="1" applyFill="1" applyBorder="1"/>
    <xf numFmtId="166" fontId="11" fillId="4" borderId="2" xfId="2" applyNumberFormat="1" applyFont="1" applyFill="1" applyBorder="1"/>
    <xf numFmtId="164" fontId="9" fillId="4" borderId="2" xfId="1" applyNumberFormat="1" applyFont="1" applyFill="1" applyBorder="1"/>
    <xf numFmtId="0" fontId="4" fillId="0" borderId="2" xfId="0" applyFont="1" applyFill="1" applyBorder="1"/>
    <xf numFmtId="0" fontId="4" fillId="0" borderId="2" xfId="0" applyFont="1" applyBorder="1"/>
    <xf numFmtId="0" fontId="9" fillId="4" borderId="4" xfId="0" applyFont="1" applyFill="1" applyBorder="1" applyAlignment="1"/>
    <xf numFmtId="164" fontId="0" fillId="0" borderId="0" xfId="0" applyNumberFormat="1"/>
    <xf numFmtId="0" fontId="12" fillId="0" borderId="0" xfId="0" applyFont="1" applyFill="1"/>
    <xf numFmtId="0" fontId="3" fillId="0" borderId="0" xfId="0" applyFont="1" applyFill="1"/>
    <xf numFmtId="0" fontId="9" fillId="0" borderId="0" xfId="0" applyFont="1" applyFill="1"/>
    <xf numFmtId="0" fontId="13" fillId="0" borderId="0" xfId="0" applyFont="1" applyFill="1" applyAlignment="1">
      <alignment horizontal="center"/>
    </xf>
    <xf numFmtId="3" fontId="9" fillId="0" borderId="0" xfId="0" applyNumberFormat="1" applyFont="1" applyFill="1"/>
    <xf numFmtId="165" fontId="9" fillId="0" borderId="0" xfId="3" applyNumberFormat="1" applyFont="1" applyFill="1"/>
    <xf numFmtId="9" fontId="9" fillId="0" borderId="0" xfId="0" applyNumberFormat="1" applyFont="1" applyFill="1"/>
    <xf numFmtId="0" fontId="12" fillId="0" borderId="2" xfId="0" applyFont="1" applyBorder="1" applyAlignment="1">
      <alignment horizontal="center"/>
    </xf>
    <xf numFmtId="165" fontId="9" fillId="0" borderId="2" xfId="0" applyNumberFormat="1" applyFont="1" applyFill="1" applyBorder="1"/>
    <xf numFmtId="165" fontId="9" fillId="0" borderId="2" xfId="0" applyNumberFormat="1" applyFont="1" applyBorder="1"/>
    <xf numFmtId="9" fontId="9" fillId="0" borderId="2" xfId="3" applyFont="1" applyBorder="1"/>
    <xf numFmtId="0" fontId="23" fillId="0" borderId="5" xfId="0" applyFont="1" applyBorder="1" applyAlignment="1">
      <alignment horizontal="center"/>
    </xf>
    <xf numFmtId="164" fontId="24" fillId="4" borderId="30" xfId="0" applyNumberFormat="1" applyFont="1" applyFill="1" applyBorder="1"/>
    <xf numFmtId="164" fontId="22" fillId="4" borderId="2" xfId="1" applyNumberFormat="1" applyFont="1" applyFill="1" applyBorder="1"/>
    <xf numFmtId="164" fontId="22" fillId="0" borderId="0" xfId="1" applyNumberFormat="1" applyFont="1" applyFill="1"/>
    <xf numFmtId="164" fontId="6" fillId="0" borderId="0" xfId="1" applyNumberFormat="1" applyFont="1" applyAlignment="1">
      <alignment horizontal="center"/>
    </xf>
    <xf numFmtId="0" fontId="25" fillId="0" borderId="5" xfId="0" applyFont="1" applyBorder="1" applyAlignment="1">
      <alignment horizontal="center"/>
    </xf>
    <xf numFmtId="0" fontId="22" fillId="0" borderId="0" xfId="0" applyFont="1" applyAlignment="1"/>
    <xf numFmtId="0" fontId="1" fillId="0" borderId="0" xfId="0" applyFont="1"/>
    <xf numFmtId="0" fontId="18" fillId="0" borderId="0" xfId="0" applyFont="1" applyBorder="1" applyAlignment="1">
      <alignment horizontal="center"/>
    </xf>
    <xf numFmtId="9" fontId="9" fillId="0" borderId="0" xfId="3" applyFont="1"/>
    <xf numFmtId="167" fontId="6" fillId="5" borderId="2" xfId="0" applyNumberFormat="1" applyFont="1" applyFill="1" applyBorder="1" applyAlignment="1">
      <alignment horizontal="center"/>
    </xf>
    <xf numFmtId="0" fontId="14" fillId="5" borderId="2" xfId="0" applyFont="1" applyFill="1" applyBorder="1" applyAlignment="1">
      <alignment horizontal="left"/>
    </xf>
    <xf numFmtId="0" fontId="22" fillId="5" borderId="2" xfId="0" applyFont="1" applyFill="1" applyBorder="1"/>
    <xf numFmtId="0" fontId="9" fillId="5" borderId="2" xfId="0" applyFont="1" applyFill="1" applyBorder="1"/>
    <xf numFmtId="0" fontId="4" fillId="5" borderId="2" xfId="0" applyFont="1" applyFill="1" applyBorder="1"/>
    <xf numFmtId="164" fontId="9" fillId="5" borderId="2" xfId="1" applyNumberFormat="1" applyFont="1" applyFill="1" applyBorder="1"/>
    <xf numFmtId="9" fontId="9" fillId="5" borderId="2" xfId="3" applyNumberFormat="1" applyFont="1" applyFill="1" applyBorder="1"/>
    <xf numFmtId="0" fontId="21" fillId="5" borderId="0" xfId="0" applyFont="1" applyFill="1"/>
    <xf numFmtId="0" fontId="9" fillId="5" borderId="4" xfId="0" applyFont="1" applyFill="1" applyBorder="1" applyAlignment="1"/>
    <xf numFmtId="0" fontId="9" fillId="5" borderId="4" xfId="0" quotePrefix="1" applyFont="1" applyFill="1" applyBorder="1" applyAlignment="1"/>
    <xf numFmtId="0" fontId="3" fillId="5" borderId="0" xfId="0" applyFont="1" applyFill="1"/>
    <xf numFmtId="0" fontId="4" fillId="5" borderId="4" xfId="0" quotePrefix="1" applyFont="1" applyFill="1" applyBorder="1" applyAlignment="1"/>
    <xf numFmtId="0" fontId="9" fillId="5" borderId="5" xfId="0" applyFont="1" applyFill="1" applyBorder="1" applyAlignment="1"/>
    <xf numFmtId="0" fontId="9" fillId="5" borderId="2" xfId="0" applyFont="1" applyFill="1" applyBorder="1" applyAlignment="1"/>
    <xf numFmtId="0" fontId="7" fillId="5" borderId="2" xfId="0" applyFont="1" applyFill="1" applyBorder="1" applyAlignment="1">
      <alignment horizontal="left"/>
    </xf>
    <xf numFmtId="0" fontId="3" fillId="5" borderId="2" xfId="0" applyFont="1" applyFill="1" applyBorder="1"/>
    <xf numFmtId="0" fontId="3" fillId="5" borderId="2" xfId="0" applyFont="1" applyFill="1" applyBorder="1" applyAlignment="1">
      <alignment horizontal="left"/>
    </xf>
    <xf numFmtId="0" fontId="14" fillId="0" borderId="0" xfId="0" applyFont="1" applyAlignment="1">
      <alignment horizontal="right"/>
    </xf>
    <xf numFmtId="9" fontId="0" fillId="4" borderId="4" xfId="0" applyNumberFormat="1" applyFill="1" applyBorder="1" applyAlignment="1">
      <alignment horizontal="center"/>
    </xf>
    <xf numFmtId="0" fontId="7" fillId="0" borderId="4" xfId="0" applyFont="1" applyBorder="1" applyAlignment="1">
      <alignment horizontal="center"/>
    </xf>
    <xf numFmtId="10" fontId="9" fillId="5" borderId="2" xfId="3" applyNumberFormat="1" applyFont="1" applyFill="1" applyBorder="1"/>
    <xf numFmtId="164" fontId="9" fillId="5" borderId="4" xfId="1" applyNumberFormat="1" applyFont="1" applyFill="1" applyBorder="1" applyAlignment="1"/>
    <xf numFmtId="164" fontId="9" fillId="5" borderId="2" xfId="1" applyNumberFormat="1" applyFont="1" applyFill="1" applyBorder="1" applyAlignment="1"/>
    <xf numFmtId="164" fontId="22" fillId="5" borderId="2" xfId="1" applyNumberFormat="1" applyFont="1" applyFill="1" applyBorder="1"/>
    <xf numFmtId="0" fontId="26" fillId="0" borderId="5" xfId="0" applyFont="1" applyBorder="1" applyAlignment="1">
      <alignment horizontal="center"/>
    </xf>
    <xf numFmtId="0" fontId="26" fillId="0" borderId="2" xfId="0" applyFont="1" applyBorder="1" applyAlignment="1">
      <alignment horizontal="center"/>
    </xf>
    <xf numFmtId="165" fontId="9" fillId="5" borderId="2" xfId="0" applyNumberFormat="1" applyFont="1" applyFill="1" applyBorder="1"/>
    <xf numFmtId="0" fontId="1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" fillId="5" borderId="2" xfId="0" applyFont="1" applyFill="1" applyBorder="1" applyAlignment="1">
      <alignment horizontal="left"/>
    </xf>
    <xf numFmtId="43" fontId="9" fillId="5" borderId="2" xfId="1" applyFont="1" applyFill="1" applyBorder="1"/>
    <xf numFmtId="43" fontId="3" fillId="5" borderId="2" xfId="1" applyFont="1" applyFill="1" applyBorder="1"/>
    <xf numFmtId="43" fontId="9" fillId="0" borderId="2" xfId="1" applyFont="1" applyBorder="1"/>
    <xf numFmtId="4" fontId="9" fillId="5" borderId="2" xfId="0" applyNumberFormat="1" applyFont="1" applyFill="1" applyBorder="1"/>
    <xf numFmtId="4" fontId="9" fillId="0" borderId="2" xfId="0" applyNumberFormat="1" applyFont="1" applyBorder="1"/>
    <xf numFmtId="0" fontId="9" fillId="0" borderId="2" xfId="0" applyFont="1" applyBorder="1" applyAlignment="1">
      <alignment horizontal="left" indent="1"/>
    </xf>
    <xf numFmtId="9" fontId="6" fillId="4" borderId="2" xfId="3" applyFont="1" applyFill="1" applyBorder="1" applyAlignment="1">
      <alignment horizontal="center"/>
    </xf>
    <xf numFmtId="9" fontId="9" fillId="0" borderId="2" xfId="0" applyNumberFormat="1" applyFont="1" applyFill="1" applyBorder="1" applyAlignment="1">
      <alignment horizontal="center"/>
    </xf>
    <xf numFmtId="9" fontId="9" fillId="5" borderId="2" xfId="0" applyNumberFormat="1" applyFont="1" applyFill="1" applyBorder="1" applyAlignment="1">
      <alignment horizontal="center"/>
    </xf>
    <xf numFmtId="164" fontId="14" fillId="4" borderId="0" xfId="1" applyNumberFormat="1" applyFont="1" applyFill="1"/>
    <xf numFmtId="164" fontId="6" fillId="4" borderId="0" xfId="1" applyNumberFormat="1" applyFont="1" applyFill="1"/>
    <xf numFmtId="164" fontId="6" fillId="4" borderId="1" xfId="1" applyNumberFormat="1" applyFont="1" applyFill="1" applyBorder="1"/>
    <xf numFmtId="164" fontId="14" fillId="4" borderId="6" xfId="1" applyNumberFormat="1" applyFont="1" applyFill="1" applyBorder="1"/>
    <xf numFmtId="164" fontId="6" fillId="4" borderId="6" xfId="1" applyNumberFormat="1" applyFont="1" applyFill="1" applyBorder="1"/>
    <xf numFmtId="164" fontId="14" fillId="4" borderId="0" xfId="1" applyNumberFormat="1" applyFont="1" applyFill="1" applyBorder="1"/>
    <xf numFmtId="164" fontId="6" fillId="4" borderId="0" xfId="1" applyNumberFormat="1" applyFont="1" applyFill="1" applyBorder="1"/>
    <xf numFmtId="164" fontId="6" fillId="4" borderId="7" xfId="1" applyNumberFormat="1" applyFont="1" applyFill="1" applyBorder="1"/>
    <xf numFmtId="0" fontId="27" fillId="0" borderId="0" xfId="0" applyFont="1"/>
    <xf numFmtId="0" fontId="22" fillId="0" borderId="0" xfId="0" applyFont="1" applyBorder="1"/>
    <xf numFmtId="0" fontId="3" fillId="0" borderId="0" xfId="0" applyFont="1" applyBorder="1"/>
    <xf numFmtId="0" fontId="3" fillId="0" borderId="25" xfId="0" applyFont="1" applyBorder="1"/>
    <xf numFmtId="0" fontId="3" fillId="0" borderId="24" xfId="0" applyFont="1" applyBorder="1"/>
    <xf numFmtId="0" fontId="3" fillId="0" borderId="14" xfId="0" applyFont="1" applyBorder="1"/>
    <xf numFmtId="0" fontId="3" fillId="0" borderId="1" xfId="0" applyFont="1" applyBorder="1"/>
    <xf numFmtId="0" fontId="3" fillId="0" borderId="15" xfId="0" applyFont="1" applyBorder="1"/>
    <xf numFmtId="0" fontId="22" fillId="0" borderId="2" xfId="0" applyFont="1" applyBorder="1"/>
    <xf numFmtId="0" fontId="22" fillId="4" borderId="2" xfId="0" applyFont="1" applyFill="1" applyBorder="1"/>
    <xf numFmtId="0" fontId="28" fillId="0" borderId="0" xfId="0" applyFont="1"/>
    <xf numFmtId="0" fontId="3" fillId="0" borderId="12" xfId="0" applyFont="1" applyBorder="1"/>
    <xf numFmtId="0" fontId="22" fillId="0" borderId="13" xfId="0" applyFont="1" applyBorder="1"/>
    <xf numFmtId="0" fontId="22" fillId="0" borderId="25" xfId="0" applyFont="1" applyBorder="1"/>
    <xf numFmtId="0" fontId="6" fillId="0" borderId="0" xfId="0" applyFont="1" applyAlignment="1">
      <alignment horizontal="right" vertical="top"/>
    </xf>
    <xf numFmtId="0" fontId="0" fillId="0" borderId="0" xfId="0" applyBorder="1" applyAlignment="1">
      <alignment vertical="top"/>
    </xf>
    <xf numFmtId="0" fontId="9" fillId="0" borderId="0" xfId="0" applyFont="1" applyBorder="1" applyAlignment="1">
      <alignment vertical="top"/>
    </xf>
    <xf numFmtId="167" fontId="1" fillId="3" borderId="2" xfId="0" applyNumberFormat="1" applyFont="1" applyFill="1" applyBorder="1" applyAlignment="1">
      <alignment horizontal="center"/>
    </xf>
    <xf numFmtId="0" fontId="20" fillId="0" borderId="54" xfId="0" applyFont="1" applyBorder="1" applyAlignment="1">
      <alignment horizontal="center"/>
    </xf>
    <xf numFmtId="0" fontId="22" fillId="0" borderId="53" xfId="0" applyFont="1" applyBorder="1" applyAlignment="1">
      <alignment horizontal="center"/>
    </xf>
    <xf numFmtId="0" fontId="6" fillId="3" borderId="17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7" fontId="22" fillId="0" borderId="2" xfId="0" applyNumberFormat="1" applyFont="1" applyBorder="1" applyAlignment="1">
      <alignment horizontal="center"/>
    </xf>
    <xf numFmtId="167" fontId="22" fillId="0" borderId="17" xfId="0" applyNumberFormat="1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164" fontId="24" fillId="4" borderId="33" xfId="0" applyNumberFormat="1" applyFont="1" applyFill="1" applyBorder="1"/>
    <xf numFmtId="164" fontId="22" fillId="4" borderId="16" xfId="1" applyNumberFormat="1" applyFont="1" applyFill="1" applyBorder="1"/>
    <xf numFmtId="164" fontId="22" fillId="4" borderId="33" xfId="1" applyNumberFormat="1" applyFont="1" applyFill="1" applyBorder="1"/>
    <xf numFmtId="164" fontId="22" fillId="4" borderId="20" xfId="1" applyNumberFormat="1" applyFont="1" applyFill="1" applyBorder="1"/>
    <xf numFmtId="0" fontId="26" fillId="0" borderId="0" xfId="0" applyFont="1" applyBorder="1" applyAlignment="1">
      <alignment horizontal="left"/>
    </xf>
    <xf numFmtId="0" fontId="14" fillId="0" borderId="0" xfId="0" applyFont="1" applyAlignment="1">
      <alignment wrapText="1"/>
    </xf>
    <xf numFmtId="0" fontId="7" fillId="5" borderId="3" xfId="0" applyFont="1" applyFill="1" applyBorder="1" applyAlignment="1">
      <alignment horizontal="center"/>
    </xf>
    <xf numFmtId="0" fontId="7" fillId="5" borderId="4" xfId="0" applyFont="1" applyFill="1" applyBorder="1" applyAlignment="1">
      <alignment horizontal="center"/>
    </xf>
    <xf numFmtId="0" fontId="0" fillId="0" borderId="45" xfId="0" applyBorder="1" applyAlignment="1">
      <alignment vertical="top" wrapText="1"/>
    </xf>
    <xf numFmtId="0" fontId="0" fillId="0" borderId="46" xfId="0" applyBorder="1" applyAlignment="1">
      <alignment vertical="top" wrapText="1"/>
    </xf>
    <xf numFmtId="0" fontId="0" fillId="0" borderId="47" xfId="0" applyBorder="1" applyAlignment="1">
      <alignment vertical="top" wrapText="1"/>
    </xf>
    <xf numFmtId="0" fontId="0" fillId="0" borderId="48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49" xfId="0" applyBorder="1" applyAlignment="1">
      <alignment vertical="top" wrapText="1"/>
    </xf>
    <xf numFmtId="0" fontId="0" fillId="0" borderId="50" xfId="0" applyBorder="1" applyAlignment="1">
      <alignment vertical="top" wrapText="1"/>
    </xf>
    <xf numFmtId="0" fontId="0" fillId="0" borderId="51" xfId="0" applyBorder="1" applyAlignment="1">
      <alignment vertical="top" wrapText="1"/>
    </xf>
    <xf numFmtId="0" fontId="0" fillId="0" borderId="52" xfId="0" applyBorder="1" applyAlignment="1">
      <alignment vertical="top" wrapText="1"/>
    </xf>
    <xf numFmtId="0" fontId="29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7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4" fillId="0" borderId="0" xfId="0" applyFont="1" applyAlignment="1">
      <alignment horizontal="right"/>
    </xf>
    <xf numFmtId="0" fontId="14" fillId="0" borderId="0" xfId="0" applyFont="1" applyAlignment="1">
      <alignment horizontal="left"/>
    </xf>
    <xf numFmtId="0" fontId="6" fillId="5" borderId="3" xfId="0" applyFont="1" applyFill="1" applyBorder="1" applyAlignment="1"/>
    <xf numFmtId="0" fontId="6" fillId="5" borderId="5" xfId="0" applyFont="1" applyFill="1" applyBorder="1" applyAlignment="1"/>
    <xf numFmtId="0" fontId="6" fillId="5" borderId="4" xfId="0" applyFont="1" applyFill="1" applyBorder="1" applyAlignment="1"/>
    <xf numFmtId="0" fontId="24" fillId="5" borderId="12" xfId="0" applyFont="1" applyFill="1" applyBorder="1" applyAlignment="1">
      <alignment vertical="top" wrapText="1"/>
    </xf>
    <xf numFmtId="0" fontId="22" fillId="5" borderId="6" xfId="0" applyFont="1" applyFill="1" applyBorder="1"/>
    <xf numFmtId="0" fontId="22" fillId="5" borderId="13" xfId="0" applyFont="1" applyFill="1" applyBorder="1"/>
    <xf numFmtId="0" fontId="22" fillId="5" borderId="14" xfId="0" applyFont="1" applyFill="1" applyBorder="1"/>
    <xf numFmtId="0" fontId="22" fillId="5" borderId="1" xfId="0" applyFont="1" applyFill="1" applyBorder="1"/>
    <xf numFmtId="0" fontId="22" fillId="5" borderId="15" xfId="0" applyFont="1" applyFill="1" applyBorder="1"/>
    <xf numFmtId="0" fontId="1" fillId="0" borderId="0" xfId="0" applyFont="1" applyAlignment="1">
      <alignment horizontal="right"/>
    </xf>
    <xf numFmtId="0" fontId="6" fillId="5" borderId="2" xfId="0" applyFont="1" applyFill="1" applyBorder="1" applyAlignment="1"/>
    <xf numFmtId="0" fontId="0" fillId="5" borderId="2" xfId="0" applyFill="1" applyBorder="1" applyAlignment="1"/>
    <xf numFmtId="0" fontId="11" fillId="0" borderId="3" xfId="0" applyFont="1" applyBorder="1" applyAlignment="1"/>
    <xf numFmtId="0" fontId="11" fillId="0" borderId="5" xfId="0" applyFont="1" applyBorder="1" applyAlignment="1"/>
    <xf numFmtId="0" fontId="11" fillId="0" borderId="4" xfId="0" applyFont="1" applyBorder="1" applyAlignment="1"/>
    <xf numFmtId="0" fontId="9" fillId="5" borderId="5" xfId="0" applyFont="1" applyFill="1" applyBorder="1" applyAlignment="1"/>
    <xf numFmtId="0" fontId="9" fillId="5" borderId="4" xfId="0" applyFont="1" applyFill="1" applyBorder="1" applyAlignment="1"/>
    <xf numFmtId="0" fontId="11" fillId="2" borderId="3" xfId="0" applyFont="1" applyFill="1" applyBorder="1" applyAlignment="1"/>
    <xf numFmtId="0" fontId="11" fillId="2" borderId="5" xfId="0" applyFont="1" applyFill="1" applyBorder="1" applyAlignment="1"/>
    <xf numFmtId="0" fontId="11" fillId="2" borderId="4" xfId="0" applyFont="1" applyFill="1" applyBorder="1" applyAlignment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9" fillId="0" borderId="5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11" fillId="0" borderId="3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3" xfId="0" applyFont="1" applyFill="1" applyBorder="1" applyAlignment="1"/>
    <xf numFmtId="0" fontId="11" fillId="0" borderId="5" xfId="0" applyFont="1" applyFill="1" applyBorder="1" applyAlignment="1"/>
    <xf numFmtId="0" fontId="0" fillId="0" borderId="5" xfId="0" applyBorder="1" applyAlignment="1"/>
    <xf numFmtId="0" fontId="0" fillId="0" borderId="4" xfId="0" applyBorder="1" applyAlignment="1"/>
    <xf numFmtId="0" fontId="9" fillId="0" borderId="16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10" fillId="0" borderId="1" xfId="0" applyFont="1" applyBorder="1" applyAlignment="1">
      <alignment horizontal="right"/>
    </xf>
    <xf numFmtId="14" fontId="11" fillId="4" borderId="3" xfId="0" applyNumberFormat="1" applyFont="1" applyFill="1" applyBorder="1" applyAlignment="1">
      <alignment horizontal="center"/>
    </xf>
    <xf numFmtId="0" fontId="11" fillId="4" borderId="4" xfId="0" applyFont="1" applyFill="1" applyBorder="1" applyAlignment="1">
      <alignment horizontal="center"/>
    </xf>
    <xf numFmtId="0" fontId="11" fillId="2" borderId="3" xfId="0" applyFont="1" applyFill="1" applyBorder="1" applyAlignment="1">
      <alignment horizontal="left"/>
    </xf>
    <xf numFmtId="0" fontId="11" fillId="2" borderId="5" xfId="0" applyFont="1" applyFill="1" applyBorder="1" applyAlignment="1">
      <alignment horizontal="left"/>
    </xf>
    <xf numFmtId="0" fontId="11" fillId="2" borderId="4" xfId="0" applyFont="1" applyFill="1" applyBorder="1" applyAlignment="1">
      <alignment horizontal="left"/>
    </xf>
    <xf numFmtId="0" fontId="11" fillId="0" borderId="24" xfId="0" applyFont="1" applyFill="1" applyBorder="1" applyAlignment="1">
      <alignment vertical="top"/>
    </xf>
    <xf numFmtId="0" fontId="11" fillId="0" borderId="0" xfId="0" applyFont="1" applyFill="1" applyBorder="1" applyAlignment="1">
      <alignment vertical="top"/>
    </xf>
    <xf numFmtId="0" fontId="11" fillId="0" borderId="25" xfId="0" applyFont="1" applyFill="1" applyBorder="1" applyAlignment="1">
      <alignment vertical="top"/>
    </xf>
    <xf numFmtId="0" fontId="11" fillId="0" borderId="14" xfId="0" applyFont="1" applyFill="1" applyBorder="1" applyAlignment="1">
      <alignment vertical="top"/>
    </xf>
    <xf numFmtId="0" fontId="11" fillId="0" borderId="1" xfId="0" applyFont="1" applyFill="1" applyBorder="1" applyAlignment="1">
      <alignment vertical="top"/>
    </xf>
    <xf numFmtId="0" fontId="11" fillId="0" borderId="15" xfId="0" applyFont="1" applyFill="1" applyBorder="1" applyAlignment="1">
      <alignment vertical="top"/>
    </xf>
    <xf numFmtId="0" fontId="9" fillId="0" borderId="6" xfId="0" applyFont="1" applyBorder="1" applyAlignment="1"/>
    <xf numFmtId="0" fontId="9" fillId="0" borderId="13" xfId="0" applyFont="1" applyBorder="1" applyAlignment="1"/>
    <xf numFmtId="0" fontId="9" fillId="0" borderId="3" xfId="0" applyFont="1" applyBorder="1" applyAlignment="1"/>
    <xf numFmtId="0" fontId="9" fillId="0" borderId="5" xfId="0" applyFont="1" applyBorder="1" applyAlignment="1"/>
    <xf numFmtId="0" fontId="9" fillId="0" borderId="4" xfId="0" applyFont="1" applyBorder="1" applyAlignment="1"/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165" fontId="9" fillId="0" borderId="3" xfId="3" applyNumberFormat="1" applyFont="1" applyBorder="1" applyAlignment="1">
      <alignment horizontal="center"/>
    </xf>
    <xf numFmtId="165" fontId="9" fillId="0" borderId="4" xfId="3" applyNumberFormat="1" applyFont="1" applyBorder="1" applyAlignment="1">
      <alignment horizontal="center"/>
    </xf>
    <xf numFmtId="0" fontId="11" fillId="5" borderId="5" xfId="0" applyFont="1" applyFill="1" applyBorder="1" applyAlignment="1"/>
    <xf numFmtId="0" fontId="11" fillId="5" borderId="4" xfId="0" applyFont="1" applyFill="1" applyBorder="1" applyAlignment="1"/>
    <xf numFmtId="164" fontId="9" fillId="0" borderId="3" xfId="1" applyNumberFormat="1" applyFont="1" applyBorder="1" applyAlignment="1"/>
    <xf numFmtId="164" fontId="9" fillId="0" borderId="5" xfId="1" applyNumberFormat="1" applyFont="1" applyBorder="1" applyAlignment="1"/>
    <xf numFmtId="164" fontId="9" fillId="0" borderId="4" xfId="1" applyNumberFormat="1" applyFont="1" applyBorder="1" applyAlignment="1"/>
    <xf numFmtId="164" fontId="9" fillId="0" borderId="12" xfId="1" applyNumberFormat="1" applyFont="1" applyBorder="1" applyAlignment="1">
      <alignment horizontal="center"/>
    </xf>
    <xf numFmtId="164" fontId="9" fillId="0" borderId="6" xfId="1" applyNumberFormat="1" applyFont="1" applyBorder="1" applyAlignment="1">
      <alignment horizontal="center"/>
    </xf>
    <xf numFmtId="0" fontId="9" fillId="0" borderId="5" xfId="0" applyFont="1" applyFill="1" applyBorder="1" applyAlignment="1"/>
    <xf numFmtId="0" fontId="9" fillId="0" borderId="4" xfId="0" applyFont="1" applyFill="1" applyBorder="1" applyAlignment="1"/>
    <xf numFmtId="5" fontId="9" fillId="0" borderId="12" xfId="1" applyNumberFormat="1" applyFont="1" applyBorder="1" applyAlignment="1">
      <alignment horizontal="center"/>
    </xf>
    <xf numFmtId="5" fontId="9" fillId="0" borderId="6" xfId="1" applyNumberFormat="1" applyFont="1" applyBorder="1" applyAlignment="1">
      <alignment horizontal="center"/>
    </xf>
    <xf numFmtId="164" fontId="6" fillId="0" borderId="3" xfId="1" applyNumberFormat="1" applyFont="1" applyBorder="1" applyAlignment="1">
      <alignment vertical="top"/>
    </xf>
    <xf numFmtId="164" fontId="6" fillId="0" borderId="5" xfId="1" applyNumberFormat="1" applyFont="1" applyBorder="1" applyAlignment="1">
      <alignment vertical="top"/>
    </xf>
    <xf numFmtId="164" fontId="6" fillId="0" borderId="4" xfId="1" applyNumberFormat="1" applyFont="1" applyBorder="1" applyAlignment="1">
      <alignment vertical="top"/>
    </xf>
    <xf numFmtId="164" fontId="22" fillId="4" borderId="2" xfId="1" applyNumberFormat="1" applyFont="1" applyFill="1" applyBorder="1" applyAlignment="1"/>
    <xf numFmtId="0" fontId="17" fillId="0" borderId="1" xfId="0" applyFont="1" applyBorder="1" applyAlignment="1">
      <alignment horizontal="center"/>
    </xf>
    <xf numFmtId="0" fontId="22" fillId="5" borderId="2" xfId="0" applyFont="1" applyFill="1" applyBorder="1" applyAlignment="1">
      <alignment wrapText="1"/>
    </xf>
    <xf numFmtId="0" fontId="20" fillId="3" borderId="18" xfId="0" applyFont="1" applyFill="1" applyBorder="1" applyAlignment="1">
      <alignment horizontal="center"/>
    </xf>
    <xf numFmtId="0" fontId="20" fillId="3" borderId="19" xfId="0" applyFont="1" applyFill="1" applyBorder="1" applyAlignment="1">
      <alignment horizontal="center"/>
    </xf>
    <xf numFmtId="0" fontId="20" fillId="3" borderId="20" xfId="0" applyFont="1" applyFill="1" applyBorder="1" applyAlignment="1">
      <alignment horizontal="center"/>
    </xf>
    <xf numFmtId="164" fontId="0" fillId="0" borderId="21" xfId="1" applyNumberFormat="1" applyFont="1" applyBorder="1" applyAlignment="1">
      <alignment horizontal="center"/>
    </xf>
    <xf numFmtId="164" fontId="0" fillId="0" borderId="22" xfId="1" applyNumberFormat="1" applyFont="1" applyBorder="1" applyAlignment="1">
      <alignment horizontal="center"/>
    </xf>
    <xf numFmtId="164" fontId="0" fillId="0" borderId="23" xfId="1" applyNumberFormat="1" applyFont="1" applyBorder="1" applyAlignment="1">
      <alignment horizontal="center"/>
    </xf>
    <xf numFmtId="164" fontId="0" fillId="0" borderId="18" xfId="1" applyNumberFormat="1" applyFont="1" applyBorder="1" applyAlignment="1">
      <alignment horizontal="center"/>
    </xf>
    <xf numFmtId="164" fontId="0" fillId="0" borderId="19" xfId="1" applyNumberFormat="1" applyFont="1" applyBorder="1" applyAlignment="1">
      <alignment horizontal="center"/>
    </xf>
    <xf numFmtId="164" fontId="0" fillId="0" borderId="20" xfId="1" applyNumberFormat="1" applyFont="1" applyBorder="1" applyAlignment="1">
      <alignment horizontal="center"/>
    </xf>
    <xf numFmtId="164" fontId="0" fillId="0" borderId="35" xfId="1" applyNumberFormat="1" applyFont="1" applyBorder="1" applyAlignment="1">
      <alignment horizontal="center"/>
    </xf>
    <xf numFmtId="164" fontId="0" fillId="0" borderId="36" xfId="1" applyNumberFormat="1" applyFont="1" applyBorder="1" applyAlignment="1">
      <alignment horizontal="center"/>
    </xf>
    <xf numFmtId="164" fontId="0" fillId="0" borderId="37" xfId="1" applyNumberFormat="1" applyFont="1" applyBorder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38100</xdr:rowOff>
    </xdr:from>
    <xdr:to>
      <xdr:col>2</xdr:col>
      <xdr:colOff>655320</xdr:colOff>
      <xdr:row>1</xdr:row>
      <xdr:rowOff>121920</xdr:rowOff>
    </xdr:to>
    <xdr:pic>
      <xdr:nvPicPr>
        <xdr:cNvPr id="1043" name="Picture 2" descr="http://internal.bmc.org/corpcommunicate/images/BMC_Logo_RGB_Blue_00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38100"/>
          <a:ext cx="110490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15240</xdr:colOff>
      <xdr:row>32</xdr:row>
      <xdr:rowOff>0</xdr:rowOff>
    </xdr:from>
    <xdr:to>
      <xdr:col>5</xdr:col>
      <xdr:colOff>944880</xdr:colOff>
      <xdr:row>39</xdr:row>
      <xdr:rowOff>114300</xdr:rowOff>
    </xdr:to>
    <xdr:cxnSp macro="">
      <xdr:nvCxnSpPr>
        <xdr:cNvPr id="3" name="Straight Arrow Connector 2"/>
        <xdr:cNvCxnSpPr/>
      </xdr:nvCxnSpPr>
      <xdr:spPr>
        <a:xfrm flipV="1">
          <a:off x="3238500" y="5410200"/>
          <a:ext cx="929640" cy="13411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160020</xdr:colOff>
      <xdr:row>0</xdr:row>
      <xdr:rowOff>38100</xdr:rowOff>
    </xdr:from>
    <xdr:to>
      <xdr:col>14</xdr:col>
      <xdr:colOff>876300</xdr:colOff>
      <xdr:row>2</xdr:row>
      <xdr:rowOff>83820</xdr:rowOff>
    </xdr:to>
    <xdr:pic>
      <xdr:nvPicPr>
        <xdr:cNvPr id="3093" name="Picture 1" descr="http://internal.bmc.org/corpcommunicate/images/BMC_Logo_RGB_Blue_00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7980" y="38100"/>
          <a:ext cx="9525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213360</xdr:colOff>
      <xdr:row>0</xdr:row>
      <xdr:rowOff>38100</xdr:rowOff>
    </xdr:from>
    <xdr:to>
      <xdr:col>14</xdr:col>
      <xdr:colOff>914400</xdr:colOff>
      <xdr:row>2</xdr:row>
      <xdr:rowOff>83820</xdr:rowOff>
    </xdr:to>
    <xdr:pic>
      <xdr:nvPicPr>
        <xdr:cNvPr id="4104" name="Picture 1" descr="http://internal.bmc.org/corpcommunicate/images/BMC_Logo_RGB_Blue_00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0340" y="38100"/>
          <a:ext cx="94488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144780</xdr:colOff>
      <xdr:row>0</xdr:row>
      <xdr:rowOff>38100</xdr:rowOff>
    </xdr:from>
    <xdr:to>
      <xdr:col>14</xdr:col>
      <xdr:colOff>862965</xdr:colOff>
      <xdr:row>2</xdr:row>
      <xdr:rowOff>83820</xdr:rowOff>
    </xdr:to>
    <xdr:pic>
      <xdr:nvPicPr>
        <xdr:cNvPr id="5128" name="Picture 1" descr="http://internal.bmc.org/corpcommunicate/images/BMC_Logo_RGB_Blue_00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3660" y="38100"/>
          <a:ext cx="9525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198120</xdr:colOff>
      <xdr:row>0</xdr:row>
      <xdr:rowOff>38100</xdr:rowOff>
    </xdr:from>
    <xdr:to>
      <xdr:col>15</xdr:col>
      <xdr:colOff>6191</xdr:colOff>
      <xdr:row>2</xdr:row>
      <xdr:rowOff>83820</xdr:rowOff>
    </xdr:to>
    <xdr:pic>
      <xdr:nvPicPr>
        <xdr:cNvPr id="6152" name="Picture 1" descr="http://internal.bmc.org/corpcommunicate/images/BMC_Logo_RGB_Blue_00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0340" y="38100"/>
          <a:ext cx="96012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160020</xdr:colOff>
      <xdr:row>0</xdr:row>
      <xdr:rowOff>30480</xdr:rowOff>
    </xdr:from>
    <xdr:to>
      <xdr:col>14</xdr:col>
      <xdr:colOff>830581</xdr:colOff>
      <xdr:row>2</xdr:row>
      <xdr:rowOff>76200</xdr:rowOff>
    </xdr:to>
    <xdr:pic>
      <xdr:nvPicPr>
        <xdr:cNvPr id="7176" name="Picture 1" descr="http://internal.bmc.org/corpcommunicate/images/BMC_Logo_RGB_Blue_00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0" y="30480"/>
          <a:ext cx="9525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30480</xdr:rowOff>
    </xdr:from>
    <xdr:to>
      <xdr:col>1</xdr:col>
      <xdr:colOff>1104900</xdr:colOff>
      <xdr:row>3</xdr:row>
      <xdr:rowOff>0</xdr:rowOff>
    </xdr:to>
    <xdr:pic>
      <xdr:nvPicPr>
        <xdr:cNvPr id="2063" name="Picture 1" descr="http://internal.bmc.org/corpcommunicate/images/BMC_Logo_RGB_Blue_00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30480"/>
          <a:ext cx="110490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45720</xdr:colOff>
      <xdr:row>1</xdr:row>
      <xdr:rowOff>0</xdr:rowOff>
    </xdr:from>
    <xdr:to>
      <xdr:col>9</xdr:col>
      <xdr:colOff>1905</xdr:colOff>
      <xdr:row>2</xdr:row>
      <xdr:rowOff>0</xdr:rowOff>
    </xdr:to>
    <xdr:pic>
      <xdr:nvPicPr>
        <xdr:cNvPr id="9221" name="Picture 1" descr="http://internal.bmc.org/corpcommunicate/images/BMC_Logo_RGB_Blue_00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5780" y="175260"/>
          <a:ext cx="74676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30480</xdr:rowOff>
    </xdr:from>
    <xdr:to>
      <xdr:col>0</xdr:col>
      <xdr:colOff>982980</xdr:colOff>
      <xdr:row>2</xdr:row>
      <xdr:rowOff>106680</xdr:rowOff>
    </xdr:to>
    <xdr:pic>
      <xdr:nvPicPr>
        <xdr:cNvPr id="8206" name="Picture 1" descr="http://internal.bmc.org/corpcommunicate/images/BMC_Logo_RGB_Blue_00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30480"/>
          <a:ext cx="9525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Slate">
  <a:themeElements>
    <a:clrScheme name="Slate">
      <a:dk1>
        <a:sysClr val="windowText" lastClr="000000"/>
      </a:dk1>
      <a:lt1>
        <a:sysClr val="window" lastClr="FFFFFF"/>
      </a:lt1>
      <a:dk2>
        <a:srgbClr val="212123"/>
      </a:dk2>
      <a:lt2>
        <a:srgbClr val="DADADA"/>
      </a:lt2>
      <a:accent1>
        <a:srgbClr val="BC451B"/>
      </a:accent1>
      <a:accent2>
        <a:srgbClr val="D3BA68"/>
      </a:accent2>
      <a:accent3>
        <a:srgbClr val="BB8640"/>
      </a:accent3>
      <a:accent4>
        <a:srgbClr val="AD9277"/>
      </a:accent4>
      <a:accent5>
        <a:srgbClr val="A55A43"/>
      </a:accent5>
      <a:accent6>
        <a:srgbClr val="AD9D7B"/>
      </a:accent6>
      <a:hlink>
        <a:srgbClr val="E98052"/>
      </a:hlink>
      <a:folHlink>
        <a:srgbClr val="F4B69B"/>
      </a:folHlink>
    </a:clrScheme>
    <a:fontScheme name="Slate">
      <a:majorFont>
        <a:latin typeface="Calisto MT" panose="02040603050505030304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Calisto MT" panose="02040603050505030304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Slate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90000"/>
                <a:lumMod val="90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shade val="90000"/>
            </a:schemeClr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63500" dist="25400" dir="5400000" rotWithShape="0">
              <a:srgbClr val="000000">
                <a:alpha val="60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7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 prst="hardEdge"/>
          </a:sp3d>
        </a:effectStyle>
      </a:effectStyleLst>
      <a:bgFillStyleLst>
        <a:solidFill>
          <a:schemeClr val="phClr"/>
        </a:solidFill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shade val="80000"/>
                <a:lumMod val="80000"/>
              </a:schemeClr>
              <a:schemeClr val="phClr">
                <a:tint val="98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ate" id="{C3F70B94-7CE9-428E-ADC1-3269CC2C3385}" vid="{3F2DE9A5-64E6-437C-A389-CC4477E817E8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0"/>
  <sheetViews>
    <sheetView tabSelected="1" workbookViewId="0">
      <selection activeCell="D3" sqref="D3:I3"/>
    </sheetView>
  </sheetViews>
  <sheetFormatPr defaultColWidth="9.140625" defaultRowHeight="12.75" x14ac:dyDescent="0.2"/>
  <cols>
    <col min="1" max="2" width="3.7109375" style="2" customWidth="1"/>
    <col min="3" max="3" width="11" style="2" customWidth="1"/>
    <col min="4" max="4" width="14.7109375" style="2" customWidth="1"/>
    <col min="5" max="8" width="14" style="2" customWidth="1"/>
    <col min="9" max="9" width="13.85546875" style="2" customWidth="1"/>
    <col min="10" max="10" width="4.140625" style="2" customWidth="1"/>
    <col min="11" max="11" width="1.7109375" style="2" customWidth="1"/>
    <col min="12" max="12" width="9.140625" style="2"/>
    <col min="13" max="13" width="34.5703125" style="2" customWidth="1"/>
    <col min="14" max="16384" width="9.140625" style="2"/>
  </cols>
  <sheetData>
    <row r="1" spans="1:14" ht="30.6" customHeight="1" x14ac:dyDescent="0.2">
      <c r="A1" s="242"/>
      <c r="B1" s="242"/>
      <c r="C1" s="242"/>
      <c r="D1" s="242"/>
      <c r="E1" s="242"/>
      <c r="F1" s="242"/>
      <c r="G1" s="242"/>
      <c r="H1" s="242"/>
      <c r="I1" s="242"/>
    </row>
    <row r="2" spans="1:14" ht="19.149999999999999" customHeight="1" x14ac:dyDescent="0.25">
      <c r="A2" s="242" t="s">
        <v>118</v>
      </c>
      <c r="B2" s="242"/>
      <c r="C2" s="242"/>
      <c r="D2" s="242"/>
      <c r="E2" s="242"/>
      <c r="F2" s="242"/>
      <c r="G2" s="242"/>
      <c r="H2" s="242"/>
      <c r="I2" s="242"/>
      <c r="L2" s="205" t="s">
        <v>156</v>
      </c>
      <c r="M2" s="195"/>
    </row>
    <row r="3" spans="1:14" x14ac:dyDescent="0.2">
      <c r="A3" s="243" t="s">
        <v>71</v>
      </c>
      <c r="B3" s="243"/>
      <c r="C3" s="243"/>
      <c r="D3" s="245"/>
      <c r="E3" s="246"/>
      <c r="F3" s="246"/>
      <c r="G3" s="246"/>
      <c r="H3" s="246"/>
      <c r="I3" s="247"/>
      <c r="K3" s="206"/>
      <c r="L3" s="150"/>
      <c r="M3" s="207" t="s">
        <v>157</v>
      </c>
      <c r="N3" s="197"/>
    </row>
    <row r="4" spans="1:14" ht="5.45" customHeight="1" x14ac:dyDescent="0.2">
      <c r="A4" s="54"/>
      <c r="B4" s="54"/>
      <c r="C4" s="54"/>
      <c r="D4" s="55"/>
      <c r="E4" s="55"/>
      <c r="F4" s="55"/>
      <c r="G4" s="55"/>
      <c r="H4" s="55"/>
      <c r="I4" s="55"/>
      <c r="K4" s="199"/>
      <c r="L4" s="196"/>
      <c r="M4" s="208"/>
      <c r="N4" s="197"/>
    </row>
    <row r="5" spans="1:14" x14ac:dyDescent="0.2">
      <c r="A5" s="254" t="s">
        <v>153</v>
      </c>
      <c r="B5" s="243"/>
      <c r="C5" s="243"/>
      <c r="D5" s="245"/>
      <c r="E5" s="246"/>
      <c r="F5" s="246"/>
      <c r="G5" s="246"/>
      <c r="H5" s="246"/>
      <c r="I5" s="247"/>
      <c r="K5" s="199"/>
      <c r="L5" s="204"/>
      <c r="M5" s="208" t="s">
        <v>158</v>
      </c>
      <c r="N5" s="197"/>
    </row>
    <row r="6" spans="1:14" ht="5.45" customHeight="1" x14ac:dyDescent="0.2">
      <c r="A6" s="165"/>
      <c r="B6" s="165"/>
      <c r="C6" s="165"/>
      <c r="D6" s="55"/>
      <c r="E6" s="55"/>
      <c r="F6" s="55"/>
      <c r="G6" s="55"/>
      <c r="H6" s="55"/>
      <c r="I6" s="55"/>
      <c r="K6" s="199"/>
      <c r="L6" s="196"/>
      <c r="M6" s="208"/>
      <c r="N6" s="197"/>
    </row>
    <row r="7" spans="1:14" x14ac:dyDescent="0.2">
      <c r="A7" s="243" t="s">
        <v>74</v>
      </c>
      <c r="B7" s="243"/>
      <c r="C7" s="243"/>
      <c r="D7" s="255"/>
      <c r="E7" s="256"/>
      <c r="F7" s="55"/>
      <c r="G7" s="55"/>
      <c r="H7" s="55"/>
      <c r="I7" s="55"/>
      <c r="K7" s="199"/>
      <c r="L7" s="203"/>
      <c r="M7" s="208" t="s">
        <v>159</v>
      </c>
      <c r="N7" s="197"/>
    </row>
    <row r="8" spans="1:14" ht="6" customHeight="1" x14ac:dyDescent="0.2">
      <c r="J8" s="197"/>
      <c r="K8" s="199"/>
      <c r="L8" s="197"/>
      <c r="M8" s="198"/>
      <c r="N8" s="197"/>
    </row>
    <row r="9" spans="1:14" x14ac:dyDescent="0.2">
      <c r="A9" s="46"/>
      <c r="B9" s="64" t="s">
        <v>129</v>
      </c>
      <c r="C9" s="46"/>
      <c r="D9" s="255"/>
      <c r="E9" s="256"/>
      <c r="F9" s="55"/>
      <c r="G9" s="68" t="s">
        <v>129</v>
      </c>
      <c r="H9" s="227"/>
      <c r="I9" s="228"/>
      <c r="K9" s="199"/>
      <c r="L9" s="197"/>
      <c r="M9" s="198"/>
      <c r="N9" s="197"/>
    </row>
    <row r="10" spans="1:14" ht="6.6" customHeight="1" x14ac:dyDescent="0.2">
      <c r="A10" s="46"/>
      <c r="B10" s="46"/>
      <c r="C10" s="46"/>
      <c r="D10" s="46"/>
      <c r="E10" s="77"/>
      <c r="F10" s="46"/>
      <c r="G10" s="46"/>
      <c r="H10" s="46"/>
      <c r="I10" s="46"/>
      <c r="K10" s="199"/>
      <c r="L10" s="197"/>
      <c r="M10" s="198"/>
      <c r="N10" s="197"/>
    </row>
    <row r="11" spans="1:14" x14ac:dyDescent="0.2">
      <c r="A11" s="64" t="s">
        <v>130</v>
      </c>
      <c r="B11" s="46"/>
      <c r="C11" s="46"/>
      <c r="D11" s="245"/>
      <c r="E11" s="246"/>
      <c r="F11" s="246"/>
      <c r="G11" s="246"/>
      <c r="H11" s="246"/>
      <c r="I11" s="247"/>
      <c r="K11" s="200"/>
      <c r="L11" s="201"/>
      <c r="M11" s="202"/>
      <c r="N11" s="197"/>
    </row>
    <row r="12" spans="1:14" ht="6" customHeight="1" x14ac:dyDescent="0.2">
      <c r="A12" s="46"/>
      <c r="B12" s="46"/>
      <c r="C12" s="46"/>
      <c r="D12" s="46"/>
      <c r="E12" s="77"/>
      <c r="F12" s="46"/>
      <c r="G12" s="46"/>
      <c r="H12" s="46"/>
      <c r="I12" s="46"/>
      <c r="K12" s="197"/>
      <c r="L12" s="197"/>
      <c r="M12" s="197"/>
      <c r="N12" s="197"/>
    </row>
    <row r="13" spans="1:14" x14ac:dyDescent="0.2">
      <c r="A13" s="244" t="s">
        <v>72</v>
      </c>
      <c r="B13" s="244"/>
      <c r="C13" s="244"/>
      <c r="D13" s="248"/>
      <c r="E13" s="249"/>
      <c r="F13" s="249"/>
      <c r="G13" s="249"/>
      <c r="H13" s="249"/>
      <c r="I13" s="250"/>
      <c r="K13" s="197"/>
      <c r="L13" s="197"/>
      <c r="M13" s="197"/>
      <c r="N13" s="197"/>
    </row>
    <row r="14" spans="1:14" ht="25.15" customHeight="1" x14ac:dyDescent="0.2">
      <c r="A14" s="46"/>
      <c r="B14" s="46"/>
      <c r="C14" s="46"/>
      <c r="D14" s="251"/>
      <c r="E14" s="252"/>
      <c r="F14" s="252"/>
      <c r="G14" s="252"/>
      <c r="H14" s="252"/>
      <c r="I14" s="253"/>
      <c r="K14"/>
    </row>
    <row r="15" spans="1:14" ht="7.9" customHeight="1" x14ac:dyDescent="0.2">
      <c r="A15" s="46"/>
      <c r="B15" s="46"/>
      <c r="C15" s="46"/>
      <c r="D15" s="46"/>
      <c r="E15" s="46"/>
      <c r="F15" s="46"/>
      <c r="G15" s="46"/>
      <c r="H15" s="46"/>
      <c r="I15" s="46"/>
    </row>
    <row r="16" spans="1:14" x14ac:dyDescent="0.2">
      <c r="A16" s="46"/>
      <c r="B16" s="46"/>
      <c r="C16" s="46"/>
      <c r="D16" s="58" t="s">
        <v>161</v>
      </c>
      <c r="E16" s="57" t="s">
        <v>54</v>
      </c>
      <c r="F16" s="57" t="s">
        <v>55</v>
      </c>
      <c r="G16" s="57" t="s">
        <v>56</v>
      </c>
      <c r="H16" s="57" t="s">
        <v>57</v>
      </c>
      <c r="I16" s="57" t="s">
        <v>58</v>
      </c>
    </row>
    <row r="17" spans="1:10" ht="6" customHeight="1" x14ac:dyDescent="0.2">
      <c r="A17" s="46"/>
      <c r="B17" s="46"/>
      <c r="C17" s="46"/>
      <c r="E17" s="46"/>
      <c r="F17" s="46"/>
      <c r="G17" s="46"/>
      <c r="H17" s="46"/>
      <c r="I17" s="46"/>
    </row>
    <row r="18" spans="1:10" x14ac:dyDescent="0.2">
      <c r="A18" s="46"/>
      <c r="B18" s="46"/>
      <c r="C18" s="64" t="s">
        <v>46</v>
      </c>
      <c r="D18" s="148">
        <v>43466</v>
      </c>
      <c r="E18" s="212">
        <f>IF(D18=" "," ",D18)</f>
        <v>43466</v>
      </c>
      <c r="F18" s="212">
        <f>IF(E19&lt;D19,+E19+1," ")</f>
        <v>43831</v>
      </c>
      <c r="G18" s="212" t="str">
        <f>IF(F19&lt;D19,+F19+1," ")</f>
        <v xml:space="preserve"> </v>
      </c>
      <c r="H18" s="212" t="str">
        <f>IF(G19&lt;D19,+G19+1," ")</f>
        <v xml:space="preserve"> </v>
      </c>
      <c r="I18" s="212" t="str">
        <f>IF(H19&lt;D19,+H19+1," ")</f>
        <v xml:space="preserve"> </v>
      </c>
    </row>
    <row r="19" spans="1:10" x14ac:dyDescent="0.2">
      <c r="A19" s="46"/>
      <c r="B19" s="46"/>
      <c r="C19" s="64" t="s">
        <v>47</v>
      </c>
      <c r="D19" s="148">
        <v>44196</v>
      </c>
      <c r="E19" s="212">
        <f>IF(E18=" "," ",DATE(YEAR(E18), MONTH(E18)+12,DAY(E18)-1))</f>
        <v>43830</v>
      </c>
      <c r="F19" s="212">
        <f>IF(F18=" "," ",DATE(YEAR(F18), MONTH(F18)+12,DAY(F18)-1))</f>
        <v>44196</v>
      </c>
      <c r="G19" s="212" t="str">
        <f>IF(G18=" "," ",DATE(YEAR(G18), MONTH(G18)+12,DAY(G18)-1))</f>
        <v xml:space="preserve"> </v>
      </c>
      <c r="H19" s="212" t="str">
        <f t="shared" ref="H19:I19" si="0">IF(H18=" "," ",DATE(YEAR(H18), MONTH(H18)+12,DAY(H18)-1))</f>
        <v xml:space="preserve"> </v>
      </c>
      <c r="I19" s="212" t="str">
        <f t="shared" si="0"/>
        <v xml:space="preserve"> </v>
      </c>
    </row>
    <row r="20" spans="1:10" ht="9.6" customHeight="1" x14ac:dyDescent="0.2">
      <c r="A20" s="46"/>
      <c r="B20" s="46"/>
      <c r="C20" s="46"/>
      <c r="D20" s="46"/>
      <c r="E20" s="46"/>
      <c r="F20" s="46"/>
      <c r="G20" s="46"/>
      <c r="H20" s="46"/>
      <c r="I20" s="46"/>
      <c r="J20" s="46"/>
    </row>
    <row r="21" spans="1:10" s="46" customFormat="1" ht="13.9" customHeight="1" x14ac:dyDescent="0.2">
      <c r="A21" s="145" t="s">
        <v>138</v>
      </c>
      <c r="D21" s="57" t="s">
        <v>139</v>
      </c>
      <c r="E21" s="146" t="s">
        <v>141</v>
      </c>
      <c r="F21" s="57" t="s">
        <v>142</v>
      </c>
    </row>
    <row r="22" spans="1:10" ht="13.9" customHeight="1" x14ac:dyDescent="0.2">
      <c r="A22" s="46"/>
      <c r="B22" s="46"/>
      <c r="C22" s="46"/>
      <c r="D22" s="149" t="s">
        <v>140</v>
      </c>
      <c r="E22" s="150"/>
      <c r="F22" s="184">
        <f>IF(E22="Federal On Site",E32,IF(E22="Federal Off Site",E33,IF(E22="Federal Other Activity",E34,IF(E22="Federal Training",E35,IF(E22="Clinical Trial",E36,IF(E22="Foundation",E37,IF(E22="City",E38,IF(E22="State",E39,E40))))))))</f>
        <v>0</v>
      </c>
      <c r="G22" s="46"/>
      <c r="H22" s="46"/>
      <c r="I22" s="46"/>
      <c r="J22" s="46"/>
    </row>
    <row r="23" spans="1:10" ht="7.9" customHeight="1" x14ac:dyDescent="0.2">
      <c r="A23" s="46"/>
      <c r="B23" s="46"/>
      <c r="C23" s="46"/>
      <c r="D23" s="46"/>
      <c r="E23" s="46"/>
      <c r="F23" s="46"/>
      <c r="G23" s="46"/>
      <c r="H23" s="46"/>
      <c r="I23" s="46"/>
      <c r="J23" s="46"/>
    </row>
    <row r="24" spans="1:10" x14ac:dyDescent="0.2">
      <c r="A24" s="46"/>
      <c r="B24" s="46"/>
      <c r="C24" s="56"/>
      <c r="D24" s="240" t="s">
        <v>67</v>
      </c>
      <c r="E24" s="241"/>
      <c r="F24" s="241"/>
      <c r="G24" s="241"/>
      <c r="H24" s="241"/>
      <c r="I24" s="58" t="s">
        <v>68</v>
      </c>
    </row>
    <row r="25" spans="1:10" ht="31.15" customHeight="1" x14ac:dyDescent="0.2">
      <c r="A25" s="226" t="s">
        <v>69</v>
      </c>
      <c r="B25" s="226"/>
      <c r="C25" s="226"/>
      <c r="D25" s="187">
        <f>Year1!M76</f>
        <v>0</v>
      </c>
      <c r="E25" s="187">
        <f>Year2!M76</f>
        <v>0</v>
      </c>
      <c r="F25" s="187">
        <f>Year3!M76</f>
        <v>0</v>
      </c>
      <c r="G25" s="187">
        <f>Year4!M76</f>
        <v>0</v>
      </c>
      <c r="H25" s="187">
        <f>Year5!M76</f>
        <v>0</v>
      </c>
      <c r="I25" s="188">
        <f>SUM(D25:H25)</f>
        <v>0</v>
      </c>
    </row>
    <row r="26" spans="1:10" ht="15.75" customHeight="1" x14ac:dyDescent="0.2">
      <c r="A26" s="46"/>
      <c r="B26" s="46" t="s">
        <v>70</v>
      </c>
      <c r="C26" s="46"/>
      <c r="D26" s="187">
        <f>Year1!M75</f>
        <v>0</v>
      </c>
      <c r="E26" s="187">
        <f>Year2!M75</f>
        <v>0</v>
      </c>
      <c r="F26" s="187">
        <f>Year3!M75</f>
        <v>0</v>
      </c>
      <c r="G26" s="187">
        <f>Year4!M75</f>
        <v>0</v>
      </c>
      <c r="H26" s="187">
        <f>Year5!M75</f>
        <v>0</v>
      </c>
      <c r="I26" s="189">
        <f>SUM(D26:H26)</f>
        <v>0</v>
      </c>
    </row>
    <row r="27" spans="1:10" ht="15.75" customHeight="1" x14ac:dyDescent="0.2">
      <c r="A27" s="46" t="s">
        <v>49</v>
      </c>
      <c r="B27" s="46"/>
      <c r="C27" s="46"/>
      <c r="D27" s="190">
        <f t="shared" ref="D27:I27" si="1">D25+D26</f>
        <v>0</v>
      </c>
      <c r="E27" s="190">
        <f t="shared" si="1"/>
        <v>0</v>
      </c>
      <c r="F27" s="190">
        <f t="shared" si="1"/>
        <v>0</v>
      </c>
      <c r="G27" s="190">
        <f t="shared" si="1"/>
        <v>0</v>
      </c>
      <c r="H27" s="190">
        <f t="shared" si="1"/>
        <v>0</v>
      </c>
      <c r="I27" s="191">
        <f t="shared" si="1"/>
        <v>0</v>
      </c>
    </row>
    <row r="28" spans="1:10" x14ac:dyDescent="0.2">
      <c r="A28" s="46"/>
      <c r="B28" s="64" t="s">
        <v>114</v>
      </c>
      <c r="C28" s="46"/>
      <c r="D28" s="192">
        <f>Year1!M70</f>
        <v>0</v>
      </c>
      <c r="E28" s="192">
        <f>Year2!M70</f>
        <v>0</v>
      </c>
      <c r="F28" s="192">
        <f>Year3!M70</f>
        <v>0</v>
      </c>
      <c r="G28" s="192">
        <f>Year4!M70</f>
        <v>0</v>
      </c>
      <c r="H28" s="192">
        <f>Year5!M70</f>
        <v>0</v>
      </c>
      <c r="I28" s="193">
        <f>SUM(D28:H28)</f>
        <v>0</v>
      </c>
    </row>
    <row r="29" spans="1:10" s="1" customFormat="1" ht="13.5" thickBot="1" x14ac:dyDescent="0.25">
      <c r="A29" s="4" t="s">
        <v>88</v>
      </c>
      <c r="B29" s="4"/>
      <c r="C29" s="4"/>
      <c r="D29" s="194">
        <f t="shared" ref="D29:I29" si="2">D27+D28</f>
        <v>0</v>
      </c>
      <c r="E29" s="194">
        <f t="shared" si="2"/>
        <v>0</v>
      </c>
      <c r="F29" s="194">
        <f t="shared" si="2"/>
        <v>0</v>
      </c>
      <c r="G29" s="194">
        <f t="shared" si="2"/>
        <v>0</v>
      </c>
      <c r="H29" s="194">
        <f t="shared" si="2"/>
        <v>0</v>
      </c>
      <c r="I29" s="194">
        <f t="shared" si="2"/>
        <v>0</v>
      </c>
    </row>
    <row r="30" spans="1:10" ht="13.5" thickTop="1" x14ac:dyDescent="0.2">
      <c r="A30" s="46"/>
      <c r="B30" s="46"/>
      <c r="C30" s="46"/>
      <c r="D30" s="46"/>
      <c r="E30" s="46"/>
      <c r="F30" s="46"/>
      <c r="G30" s="46"/>
      <c r="H30" s="46"/>
      <c r="I30" s="46"/>
    </row>
    <row r="31" spans="1:10" x14ac:dyDescent="0.2">
      <c r="A31" s="46"/>
      <c r="B31" s="46"/>
      <c r="C31" s="46"/>
      <c r="D31" s="57" t="s">
        <v>152</v>
      </c>
      <c r="E31" s="57" t="s">
        <v>142</v>
      </c>
      <c r="F31" s="46"/>
      <c r="G31" s="238" t="s">
        <v>160</v>
      </c>
      <c r="H31" s="239"/>
      <c r="I31" s="239"/>
    </row>
    <row r="32" spans="1:10" ht="15" thickBot="1" x14ac:dyDescent="0.25">
      <c r="A32" s="13"/>
      <c r="B32" s="13"/>
      <c r="C32" s="13"/>
      <c r="D32" s="123" t="str">
        <f>+'FB - F&amp;A Rates'!B17</f>
        <v>Federal On Site</v>
      </c>
      <c r="E32" s="185">
        <f>+'FB - F&amp;A Rates'!D17</f>
        <v>0.78</v>
      </c>
      <c r="F32" s="13"/>
      <c r="G32" s="211"/>
      <c r="H32" s="210"/>
      <c r="I32" s="210"/>
    </row>
    <row r="33" spans="1:9" ht="14.25" x14ac:dyDescent="0.2">
      <c r="A33" s="13"/>
      <c r="B33" s="13"/>
      <c r="C33" s="13"/>
      <c r="D33" s="123" t="str">
        <f>+'FB - F&amp;A Rates'!B18</f>
        <v>Federal Off Site</v>
      </c>
      <c r="E33" s="185">
        <f>+'FB - F&amp;A Rates'!D18</f>
        <v>0.34</v>
      </c>
      <c r="F33" s="13"/>
      <c r="G33" s="229"/>
      <c r="H33" s="230"/>
      <c r="I33" s="231"/>
    </row>
    <row r="34" spans="1:9" ht="14.25" x14ac:dyDescent="0.2">
      <c r="D34" s="123" t="str">
        <f>+'FB - F&amp;A Rates'!B19</f>
        <v>Federal Other Activity</v>
      </c>
      <c r="E34" s="185">
        <f>+'FB - F&amp;A Rates'!D19</f>
        <v>0.42</v>
      </c>
      <c r="G34" s="232"/>
      <c r="H34" s="233"/>
      <c r="I34" s="234"/>
    </row>
    <row r="35" spans="1:9" ht="14.25" x14ac:dyDescent="0.2">
      <c r="D35" s="123" t="str">
        <f>+'FB - F&amp;A Rates'!B20</f>
        <v>Federal Training</v>
      </c>
      <c r="E35" s="185">
        <f>+'FB - F&amp;A Rates'!D20</f>
        <v>0.08</v>
      </c>
      <c r="G35" s="232"/>
      <c r="H35" s="233"/>
      <c r="I35" s="234"/>
    </row>
    <row r="36" spans="1:9" ht="14.25" x14ac:dyDescent="0.2">
      <c r="D36" s="123" t="str">
        <f>+'FB - F&amp;A Rates'!B21</f>
        <v>Clinical Trial</v>
      </c>
      <c r="E36" s="185">
        <f>+'FB - F&amp;A Rates'!D21</f>
        <v>0.3</v>
      </c>
      <c r="G36" s="232"/>
      <c r="H36" s="233"/>
      <c r="I36" s="234"/>
    </row>
    <row r="37" spans="1:9" ht="14.25" x14ac:dyDescent="0.2">
      <c r="D37" s="123" t="str">
        <f>+'FB - F&amp;A Rates'!B22</f>
        <v>Foundation</v>
      </c>
      <c r="E37" s="186"/>
      <c r="G37" s="232"/>
      <c r="H37" s="233"/>
      <c r="I37" s="234"/>
    </row>
    <row r="38" spans="1:9" ht="14.25" x14ac:dyDescent="0.2">
      <c r="D38" s="123" t="str">
        <f>+'FB - F&amp;A Rates'!B23</f>
        <v>City</v>
      </c>
      <c r="E38" s="186"/>
      <c r="G38" s="232"/>
      <c r="H38" s="233"/>
      <c r="I38" s="234"/>
    </row>
    <row r="39" spans="1:9" ht="14.25" x14ac:dyDescent="0.2">
      <c r="D39" s="123" t="str">
        <f>+'FB - F&amp;A Rates'!B24</f>
        <v>State</v>
      </c>
      <c r="E39" s="186"/>
      <c r="G39" s="232"/>
      <c r="H39" s="233"/>
      <c r="I39" s="234"/>
    </row>
    <row r="40" spans="1:9" ht="15" thickBot="1" x14ac:dyDescent="0.25">
      <c r="D40" s="123" t="str">
        <f>+'FB - F&amp;A Rates'!B25</f>
        <v>Other</v>
      </c>
      <c r="E40" s="186"/>
      <c r="G40" s="235"/>
      <c r="H40" s="236"/>
      <c r="I40" s="237"/>
    </row>
  </sheetData>
  <mergeCells count="17">
    <mergeCell ref="A1:I1"/>
    <mergeCell ref="A3:C3"/>
    <mergeCell ref="A13:C13"/>
    <mergeCell ref="D3:I3"/>
    <mergeCell ref="D13:I14"/>
    <mergeCell ref="A7:C7"/>
    <mergeCell ref="A2:I2"/>
    <mergeCell ref="D11:I11"/>
    <mergeCell ref="A5:C5"/>
    <mergeCell ref="D5:I5"/>
    <mergeCell ref="D7:E7"/>
    <mergeCell ref="D9:E9"/>
    <mergeCell ref="A25:C25"/>
    <mergeCell ref="H9:I9"/>
    <mergeCell ref="G33:I40"/>
    <mergeCell ref="G31:I31"/>
    <mergeCell ref="D24:H24"/>
  </mergeCells>
  <phoneticPr fontId="4" type="noConversion"/>
  <printOptions horizontalCentered="1"/>
  <pageMargins left="0.25" right="0.25" top="0.75" bottom="0.75" header="0.3" footer="0.3"/>
  <pageSetup scale="97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'FB - F&amp;A Rates'!$A$17:$A$19</xm:f>
          </x14:formula1>
          <xm:sqref>D22</xm:sqref>
        </x14:dataValidation>
        <x14:dataValidation type="list" allowBlank="1" showInputMessage="1" showErrorMessage="1">
          <x14:formula1>
            <xm:f>'FB - F&amp;A Rates'!$B$17:$B$26</xm:f>
          </x14:formula1>
          <xm:sqref>E22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E28"/>
  <sheetViews>
    <sheetView workbookViewId="0">
      <selection activeCell="B12" sqref="B12"/>
    </sheetView>
  </sheetViews>
  <sheetFormatPr defaultRowHeight="12.75" x14ac:dyDescent="0.2"/>
  <cols>
    <col min="1" max="1" width="21.42578125" customWidth="1"/>
  </cols>
  <sheetData>
    <row r="5" spans="1:5" ht="14.25" x14ac:dyDescent="0.2">
      <c r="A5" s="21" t="s">
        <v>135</v>
      </c>
      <c r="B5" s="134" t="s">
        <v>136</v>
      </c>
      <c r="C5" s="13"/>
      <c r="D5" s="13"/>
      <c r="E5" s="13"/>
    </row>
    <row r="6" spans="1:5" ht="14.25" x14ac:dyDescent="0.2">
      <c r="A6" s="13"/>
      <c r="B6" s="45"/>
      <c r="C6" s="45"/>
      <c r="D6" s="43"/>
      <c r="E6" s="13"/>
    </row>
    <row r="7" spans="1:5" ht="14.25" x14ac:dyDescent="0.2">
      <c r="A7" s="24" t="s">
        <v>126</v>
      </c>
      <c r="B7" s="135">
        <v>0.247</v>
      </c>
      <c r="C7" s="62"/>
      <c r="D7" s="43"/>
      <c r="E7" s="2"/>
    </row>
    <row r="8" spans="1:5" ht="14.25" x14ac:dyDescent="0.2">
      <c r="A8" s="24" t="s">
        <v>122</v>
      </c>
      <c r="B8" s="135">
        <v>0.222</v>
      </c>
      <c r="C8" s="62"/>
      <c r="D8" s="43"/>
      <c r="E8" s="2"/>
    </row>
    <row r="9" spans="1:5" ht="14.25" x14ac:dyDescent="0.2">
      <c r="A9" s="24" t="s">
        <v>127</v>
      </c>
      <c r="B9" s="135">
        <v>0.26600000000000001</v>
      </c>
      <c r="C9" s="62"/>
      <c r="D9" s="43"/>
      <c r="E9" s="2"/>
    </row>
    <row r="10" spans="1:5" ht="14.25" x14ac:dyDescent="0.2">
      <c r="A10" s="24" t="s">
        <v>123</v>
      </c>
      <c r="B10" s="135">
        <v>0.24099999999999999</v>
      </c>
      <c r="C10" s="62"/>
      <c r="D10" s="43"/>
      <c r="E10" s="13"/>
    </row>
    <row r="11" spans="1:5" ht="14.25" x14ac:dyDescent="0.2">
      <c r="A11" s="24" t="s">
        <v>124</v>
      </c>
      <c r="B11" s="136">
        <v>0.33</v>
      </c>
      <c r="C11" s="65"/>
      <c r="D11" s="43"/>
      <c r="E11" s="13"/>
    </row>
    <row r="12" spans="1:5" ht="14.25" x14ac:dyDescent="0.2">
      <c r="A12" s="24" t="s">
        <v>125</v>
      </c>
      <c r="B12" s="136">
        <v>8.7999999999999995E-2</v>
      </c>
      <c r="C12" s="44"/>
      <c r="D12" s="43"/>
      <c r="E12" s="13"/>
    </row>
    <row r="13" spans="1:5" ht="14.25" x14ac:dyDescent="0.2">
      <c r="A13" s="24" t="s">
        <v>128</v>
      </c>
      <c r="B13" s="137">
        <v>0</v>
      </c>
      <c r="C13" s="27"/>
      <c r="D13" s="13"/>
      <c r="E13" s="13"/>
    </row>
    <row r="14" spans="1:5" ht="14.25" x14ac:dyDescent="0.2">
      <c r="A14" s="13"/>
      <c r="B14" s="13"/>
      <c r="C14" s="27"/>
      <c r="D14" s="13"/>
      <c r="E14" s="13"/>
    </row>
    <row r="15" spans="1:5" ht="14.25" x14ac:dyDescent="0.2">
      <c r="A15" s="13"/>
      <c r="B15" s="13"/>
      <c r="C15" s="27"/>
      <c r="D15" s="13"/>
      <c r="E15" s="13"/>
    </row>
    <row r="16" spans="1:5" ht="14.25" x14ac:dyDescent="0.2">
      <c r="A16" s="13" t="s">
        <v>133</v>
      </c>
      <c r="B16" s="13" t="s">
        <v>141</v>
      </c>
      <c r="C16" s="27"/>
      <c r="D16" s="13"/>
      <c r="E16" s="13"/>
    </row>
    <row r="17" spans="1:5" ht="14.25" x14ac:dyDescent="0.2">
      <c r="A17" s="13" t="s">
        <v>65</v>
      </c>
      <c r="B17" s="13" t="s">
        <v>146</v>
      </c>
      <c r="C17" s="27"/>
      <c r="D17" s="147">
        <v>0.78</v>
      </c>
      <c r="E17" s="13"/>
    </row>
    <row r="18" spans="1:5" ht="14.25" x14ac:dyDescent="0.2">
      <c r="A18" s="13" t="s">
        <v>134</v>
      </c>
      <c r="B18" s="13" t="s">
        <v>147</v>
      </c>
      <c r="C18" s="27"/>
      <c r="D18" s="147">
        <v>0.34</v>
      </c>
      <c r="E18" s="13"/>
    </row>
    <row r="19" spans="1:5" ht="14.25" x14ac:dyDescent="0.2">
      <c r="A19" s="13" t="s">
        <v>140</v>
      </c>
      <c r="B19" s="13" t="s">
        <v>149</v>
      </c>
      <c r="C19" s="27"/>
      <c r="D19" s="147">
        <v>0.42</v>
      </c>
      <c r="E19" s="13"/>
    </row>
    <row r="20" spans="1:5" ht="14.25" x14ac:dyDescent="0.2">
      <c r="A20" s="13"/>
      <c r="B20" s="13" t="s">
        <v>155</v>
      </c>
      <c r="C20" s="27"/>
      <c r="D20" s="147">
        <v>0.08</v>
      </c>
      <c r="E20" s="13"/>
    </row>
    <row r="21" spans="1:5" ht="14.25" x14ac:dyDescent="0.2">
      <c r="A21" s="13"/>
      <c r="B21" s="13" t="s">
        <v>148</v>
      </c>
      <c r="C21" s="27"/>
      <c r="D21" s="147">
        <v>0.3</v>
      </c>
      <c r="E21" s="13"/>
    </row>
    <row r="22" spans="1:5" ht="14.25" x14ac:dyDescent="0.2">
      <c r="A22" s="13"/>
      <c r="B22" s="13" t="s">
        <v>145</v>
      </c>
      <c r="C22" s="27"/>
      <c r="D22" s="147"/>
      <c r="E22" s="13"/>
    </row>
    <row r="23" spans="1:5" ht="14.25" x14ac:dyDescent="0.2">
      <c r="A23" s="13"/>
      <c r="B23" s="13" t="s">
        <v>143</v>
      </c>
      <c r="C23" s="27"/>
      <c r="D23" s="147"/>
      <c r="E23" s="13"/>
    </row>
    <row r="24" spans="1:5" ht="14.25" x14ac:dyDescent="0.2">
      <c r="A24" s="13"/>
      <c r="B24" s="13" t="s">
        <v>144</v>
      </c>
      <c r="C24" s="27"/>
      <c r="D24" s="147"/>
      <c r="E24" s="13"/>
    </row>
    <row r="25" spans="1:5" ht="14.25" x14ac:dyDescent="0.2">
      <c r="A25" s="13"/>
      <c r="B25" s="13" t="s">
        <v>27</v>
      </c>
      <c r="C25" s="27"/>
      <c r="D25" s="13"/>
      <c r="E25" s="13"/>
    </row>
    <row r="26" spans="1:5" ht="14.25" x14ac:dyDescent="0.2">
      <c r="A26" s="13"/>
      <c r="B26" s="13"/>
      <c r="C26" s="27"/>
      <c r="D26" s="13"/>
      <c r="E26" s="13"/>
    </row>
    <row r="27" spans="1:5" ht="14.25" x14ac:dyDescent="0.2">
      <c r="A27" s="13"/>
      <c r="B27" s="13"/>
      <c r="C27" s="27"/>
      <c r="D27" s="13"/>
      <c r="E27" s="13"/>
    </row>
    <row r="28" spans="1:5" ht="14.25" x14ac:dyDescent="0.2">
      <c r="A28" s="13"/>
      <c r="B28" s="13"/>
      <c r="C28" s="27"/>
      <c r="D28" s="13"/>
      <c r="E28" s="13"/>
    </row>
  </sheetData>
  <pageMargins left="0.25" right="0.25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7"/>
  <sheetViews>
    <sheetView workbookViewId="0">
      <selection activeCell="B9" sqref="B9"/>
    </sheetView>
  </sheetViews>
  <sheetFormatPr defaultRowHeight="12.75" x14ac:dyDescent="0.2"/>
  <cols>
    <col min="1" max="1" width="2.5703125" customWidth="1"/>
    <col min="2" max="2" width="19.7109375" customWidth="1"/>
    <col min="3" max="3" width="5.28515625" customWidth="1"/>
  </cols>
  <sheetData>
    <row r="3" spans="2:4" x14ac:dyDescent="0.2">
      <c r="B3" t="str">
        <f>+Summary!A3</f>
        <v>Funding Agency:</v>
      </c>
      <c r="D3">
        <f>+Summary!D3</f>
        <v>0</v>
      </c>
    </row>
    <row r="4" spans="2:4" x14ac:dyDescent="0.2">
      <c r="B4" t="str">
        <f>+Summary!A5</f>
        <v>Prime Institution:</v>
      </c>
      <c r="D4">
        <f>+Summary!D5</f>
        <v>0</v>
      </c>
    </row>
    <row r="5" spans="2:4" x14ac:dyDescent="0.2">
      <c r="B5" t="str">
        <f>+Summary!A7</f>
        <v>Principal Investigator:</v>
      </c>
      <c r="D5">
        <f>+Summary!D7</f>
        <v>0</v>
      </c>
    </row>
    <row r="6" spans="2:4" x14ac:dyDescent="0.2">
      <c r="B6" t="str">
        <f>+Summary!A11</f>
        <v>Department / Section:</v>
      </c>
      <c r="D6">
        <f>+Summary!D11</f>
        <v>0</v>
      </c>
    </row>
    <row r="7" spans="2:4" x14ac:dyDescent="0.2">
      <c r="B7" t="str">
        <f>+Summary!A13</f>
        <v>Project Title:</v>
      </c>
      <c r="D7">
        <f>+Summary!D13</f>
        <v>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244"/>
  <sheetViews>
    <sheetView zoomScale="80" zoomScaleNormal="80" workbookViewId="0">
      <selection activeCell="A12" sqref="A12"/>
    </sheetView>
  </sheetViews>
  <sheetFormatPr defaultColWidth="9.140625" defaultRowHeight="12.75" x14ac:dyDescent="0.2"/>
  <cols>
    <col min="1" max="1" width="3.85546875" style="2" customWidth="1"/>
    <col min="2" max="2" width="28.140625" style="2" customWidth="1"/>
    <col min="3" max="3" width="7.140625" style="2" customWidth="1"/>
    <col min="4" max="4" width="19.85546875" style="2" customWidth="1"/>
    <col min="5" max="5" width="17" style="2" customWidth="1"/>
    <col min="6" max="6" width="11.28515625" style="2" customWidth="1"/>
    <col min="7" max="7" width="8.28515625" style="2" bestFit="1" customWidth="1"/>
    <col min="8" max="10" width="6.42578125" style="2" customWidth="1"/>
    <col min="11" max="11" width="12.28515625" style="2" customWidth="1"/>
    <col min="12" max="12" width="11.7109375" style="2" customWidth="1"/>
    <col min="13" max="13" width="12.7109375" style="2" customWidth="1"/>
    <col min="14" max="14" width="3.42578125" style="2" customWidth="1"/>
    <col min="15" max="15" width="13.140625" style="3" customWidth="1"/>
    <col min="16" max="16" width="5.7109375" style="2" customWidth="1"/>
    <col min="17" max="17" width="23" style="2" customWidth="1"/>
    <col min="18" max="18" width="14.140625" style="2" customWidth="1"/>
    <col min="19" max="19" width="11.28515625" style="2" customWidth="1"/>
    <col min="20" max="16384" width="9.140625" style="2"/>
  </cols>
  <sheetData>
    <row r="1" spans="1:32" ht="15" x14ac:dyDescent="0.25">
      <c r="A1" s="13"/>
      <c r="B1" s="14" t="s">
        <v>71</v>
      </c>
      <c r="C1" s="13"/>
      <c r="D1" s="272">
        <f>+Summary!D3</f>
        <v>0</v>
      </c>
      <c r="E1" s="273"/>
      <c r="F1" s="273"/>
      <c r="G1" s="273"/>
      <c r="H1" s="273"/>
      <c r="I1" s="273"/>
      <c r="J1" s="274"/>
      <c r="K1" s="274"/>
      <c r="L1" s="274"/>
      <c r="M1" s="275"/>
      <c r="N1" s="13"/>
      <c r="O1" s="16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1"/>
      <c r="AC1" s="11"/>
      <c r="AD1" s="11"/>
      <c r="AE1" s="11"/>
    </row>
    <row r="2" spans="1:32" ht="15" x14ac:dyDescent="0.25">
      <c r="A2" s="13"/>
      <c r="B2" s="14" t="s">
        <v>73</v>
      </c>
      <c r="C2" s="13"/>
      <c r="D2" s="272">
        <f>+Summary!D7</f>
        <v>0</v>
      </c>
      <c r="E2" s="273"/>
      <c r="F2" s="273"/>
      <c r="G2" s="273"/>
      <c r="H2" s="274"/>
      <c r="I2" s="274"/>
      <c r="J2" s="274"/>
      <c r="K2" s="274"/>
      <c r="L2" s="274"/>
      <c r="M2" s="275"/>
      <c r="N2" s="13"/>
      <c r="O2" s="16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1"/>
      <c r="AC2" s="11"/>
      <c r="AD2" s="11"/>
      <c r="AE2" s="11"/>
    </row>
    <row r="3" spans="1:32" ht="15" x14ac:dyDescent="0.25">
      <c r="A3" s="13"/>
      <c r="B3" s="14" t="s">
        <v>137</v>
      </c>
      <c r="C3" s="13"/>
      <c r="D3" s="272">
        <f>+Summary!D11</f>
        <v>0</v>
      </c>
      <c r="E3" s="273"/>
      <c r="F3" s="273"/>
      <c r="G3" s="273"/>
      <c r="H3" s="274"/>
      <c r="I3" s="274"/>
      <c r="J3" s="274"/>
      <c r="K3" s="274"/>
      <c r="L3" s="274"/>
      <c r="M3" s="275"/>
      <c r="N3" s="13"/>
      <c r="O3" s="16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1"/>
      <c r="AC3" s="11"/>
      <c r="AD3" s="11"/>
      <c r="AE3" s="11"/>
    </row>
    <row r="4" spans="1:32" ht="15" x14ac:dyDescent="0.25">
      <c r="A4" s="13"/>
      <c r="B4" s="14" t="s">
        <v>72</v>
      </c>
      <c r="C4" s="13"/>
      <c r="D4" s="284">
        <f>+Summary!D13</f>
        <v>0</v>
      </c>
      <c r="E4" s="285"/>
      <c r="F4" s="285"/>
      <c r="G4" s="285"/>
      <c r="H4" s="285"/>
      <c r="I4" s="285"/>
      <c r="J4" s="285"/>
      <c r="K4" s="285"/>
      <c r="L4" s="285"/>
      <c r="M4" s="286"/>
      <c r="N4" s="13"/>
      <c r="O4" s="16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1"/>
      <c r="AC4" s="11"/>
      <c r="AD4" s="11"/>
      <c r="AE4" s="11"/>
    </row>
    <row r="5" spans="1:32" ht="15" x14ac:dyDescent="0.25">
      <c r="A5" s="13"/>
      <c r="B5" s="15"/>
      <c r="C5" s="13"/>
      <c r="D5" s="287"/>
      <c r="E5" s="288"/>
      <c r="F5" s="288"/>
      <c r="G5" s="288"/>
      <c r="H5" s="288"/>
      <c r="I5" s="288"/>
      <c r="J5" s="288"/>
      <c r="K5" s="288"/>
      <c r="L5" s="288"/>
      <c r="M5" s="289"/>
      <c r="N5" s="13"/>
      <c r="O5" s="16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1"/>
      <c r="AC5" s="11"/>
      <c r="AD5" s="11"/>
      <c r="AE5" s="11"/>
    </row>
    <row r="6" spans="1:32" ht="15" x14ac:dyDescent="0.25">
      <c r="A6" s="13"/>
      <c r="B6" s="15"/>
      <c r="C6" s="13"/>
      <c r="D6" s="18"/>
      <c r="E6" s="18"/>
      <c r="F6" s="18"/>
      <c r="G6" s="18"/>
      <c r="H6" s="18"/>
      <c r="I6" s="18"/>
      <c r="J6" s="18"/>
      <c r="K6" s="18"/>
      <c r="L6" s="18"/>
      <c r="M6" s="18"/>
      <c r="N6" s="13"/>
      <c r="O6" s="16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1"/>
      <c r="AC6" s="11"/>
      <c r="AD6" s="11"/>
      <c r="AE6" s="11"/>
    </row>
    <row r="7" spans="1:32" ht="15" x14ac:dyDescent="0.25">
      <c r="A7" s="17" t="s">
        <v>48</v>
      </c>
      <c r="B7" s="13"/>
      <c r="C7" s="19"/>
      <c r="D7" s="20" t="s">
        <v>46</v>
      </c>
      <c r="E7" s="20"/>
      <c r="F7" s="279">
        <f>IF(+Summary!E18&gt;0,Summary!E18," ")</f>
        <v>43466</v>
      </c>
      <c r="G7" s="280"/>
      <c r="H7" s="278" t="s">
        <v>47</v>
      </c>
      <c r="I7" s="278"/>
      <c r="J7" s="279">
        <f>IF(+Summary!E19&gt;0,Summary!E19," ")</f>
        <v>43830</v>
      </c>
      <c r="K7" s="280"/>
      <c r="L7" s="13"/>
      <c r="M7" s="13"/>
      <c r="N7" s="13"/>
      <c r="O7" s="118" t="s">
        <v>65</v>
      </c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1"/>
      <c r="AC7" s="11"/>
      <c r="AD7" s="11"/>
      <c r="AE7" s="11"/>
    </row>
    <row r="8" spans="1:32" ht="15" x14ac:dyDescent="0.25">
      <c r="A8" s="281" t="s">
        <v>14</v>
      </c>
      <c r="B8" s="282"/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3"/>
      <c r="N8" s="13"/>
      <c r="O8" s="119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1"/>
      <c r="AC8" s="11"/>
      <c r="AD8" s="11"/>
      <c r="AE8" s="11"/>
    </row>
    <row r="9" spans="1:32" ht="12.75" customHeight="1" x14ac:dyDescent="0.25">
      <c r="A9" s="295" t="s">
        <v>0</v>
      </c>
      <c r="B9" s="296"/>
      <c r="C9" s="276" t="s">
        <v>1</v>
      </c>
      <c r="D9" s="276" t="s">
        <v>2</v>
      </c>
      <c r="E9" s="276" t="s">
        <v>121</v>
      </c>
      <c r="F9" s="265" t="s">
        <v>3</v>
      </c>
      <c r="G9" s="265" t="s">
        <v>4</v>
      </c>
      <c r="H9" s="267" t="s">
        <v>8</v>
      </c>
      <c r="I9" s="267"/>
      <c r="J9" s="268"/>
      <c r="K9" s="265" t="s">
        <v>9</v>
      </c>
      <c r="L9" s="265" t="s">
        <v>10</v>
      </c>
      <c r="M9" s="265" t="s">
        <v>11</v>
      </c>
      <c r="N9" s="13"/>
      <c r="O9" s="120"/>
      <c r="P9" s="13"/>
      <c r="Q9" s="127"/>
      <c r="R9" s="128"/>
      <c r="S9" s="129"/>
      <c r="T9" s="129"/>
      <c r="U9" s="129"/>
      <c r="V9" s="13"/>
      <c r="W9" s="13"/>
      <c r="X9" s="13"/>
      <c r="Y9" s="13"/>
      <c r="Z9" s="13"/>
      <c r="AA9" s="13"/>
      <c r="AB9" s="11"/>
      <c r="AC9" s="11"/>
      <c r="AD9" s="11"/>
      <c r="AE9" s="11"/>
    </row>
    <row r="10" spans="1:32" ht="26.25" customHeight="1" x14ac:dyDescent="0.25">
      <c r="A10" s="297"/>
      <c r="B10" s="298"/>
      <c r="C10" s="277"/>
      <c r="D10" s="277"/>
      <c r="E10" s="277"/>
      <c r="F10" s="266"/>
      <c r="G10" s="266"/>
      <c r="H10" s="22" t="s">
        <v>7</v>
      </c>
      <c r="I10" s="22" t="s">
        <v>5</v>
      </c>
      <c r="J10" s="22" t="s">
        <v>6</v>
      </c>
      <c r="K10" s="266"/>
      <c r="L10" s="266"/>
      <c r="M10" s="266"/>
      <c r="N10" s="13"/>
      <c r="O10" s="120"/>
      <c r="P10" s="13"/>
      <c r="Q10" s="129"/>
      <c r="R10" s="130"/>
      <c r="S10" s="130"/>
      <c r="T10" s="66"/>
      <c r="U10" s="129"/>
      <c r="V10" s="13"/>
      <c r="W10" s="13"/>
      <c r="X10" s="13"/>
      <c r="Y10" s="13"/>
      <c r="Z10" s="13"/>
      <c r="AA10" s="13"/>
      <c r="AB10" s="13"/>
      <c r="AC10" s="11"/>
      <c r="AD10" s="11"/>
      <c r="AE10" s="11"/>
      <c r="AF10" s="11"/>
    </row>
    <row r="11" spans="1:32" ht="15" x14ac:dyDescent="0.25">
      <c r="A11" s="23">
        <v>1</v>
      </c>
      <c r="B11" s="125">
        <f>+Summary!$D$7</f>
        <v>0</v>
      </c>
      <c r="C11" s="151"/>
      <c r="D11" s="76" t="s">
        <v>154</v>
      </c>
      <c r="E11" s="152"/>
      <c r="F11" s="153"/>
      <c r="G11" s="154"/>
      <c r="H11" s="75">
        <f t="shared" ref="H11:H19" si="0">G11*12</f>
        <v>0</v>
      </c>
      <c r="I11" s="76"/>
      <c r="J11" s="76"/>
      <c r="K11" s="122">
        <f>ROUND(G11*F11,0)</f>
        <v>0</v>
      </c>
      <c r="L11" s="122">
        <f>IF(E11="BU-PROF-FED",+'FB - F&amp;A Rates'!$B$7*K11,IF(E11="BU-STAFF-FED",'FB - F&amp;A Rates'!$B$8*Year1!K11,IF(E11="BU-PROF-NON-FED",+'FB - F&amp;A Rates'!$B$9*Year1!K11,IF(E11="BU-STAFF-NON-FED",+'FB - F&amp;A Rates'!$B$10*Year1!K11,IF(E11="BMC EMPLOYEE",+'FB - F&amp;A Rates'!$B$11*Year1!K11,IF(E11="GRAD STUDENT",+'FB - F&amp;A Rates'!$B$12*Year1!K11,0))))))</f>
        <v>0</v>
      </c>
      <c r="M11" s="122">
        <f t="shared" ref="M11:M19" si="1">ROUND(K11+L11,0)</f>
        <v>0</v>
      </c>
      <c r="N11" s="13"/>
      <c r="O11" s="120"/>
      <c r="P11" s="13"/>
      <c r="Q11" s="129"/>
      <c r="R11" s="62"/>
      <c r="S11" s="62"/>
      <c r="T11" s="131"/>
      <c r="U11" s="128"/>
      <c r="V11" s="13"/>
      <c r="W11" s="13"/>
      <c r="X11" s="13"/>
      <c r="Y11" s="13"/>
      <c r="Z11" s="13"/>
      <c r="AA11" s="13"/>
      <c r="AB11" s="13"/>
      <c r="AC11" s="11"/>
      <c r="AD11" s="11"/>
      <c r="AE11" s="11"/>
      <c r="AF11" s="11"/>
    </row>
    <row r="12" spans="1:32" ht="15" x14ac:dyDescent="0.25">
      <c r="A12" s="28">
        <v>2</v>
      </c>
      <c r="B12" s="156"/>
      <c r="C12" s="151"/>
      <c r="D12" s="151"/>
      <c r="E12" s="152"/>
      <c r="F12" s="153"/>
      <c r="G12" s="154"/>
      <c r="H12" s="75">
        <f t="shared" si="0"/>
        <v>0</v>
      </c>
      <c r="I12" s="76"/>
      <c r="J12" s="76"/>
      <c r="K12" s="122">
        <f t="shared" ref="K12:K19" si="2">ROUND(G12*F12,0)</f>
        <v>0</v>
      </c>
      <c r="L12" s="122">
        <f>IF(E12="BU-PROF-FED",+'FB - F&amp;A Rates'!$B$7*K12,IF(E12="BU-STAFF-FED",'FB - F&amp;A Rates'!$B$8*Year1!K12,IF(E12="BU-PROF-NON-FED",+'FB - F&amp;A Rates'!$B$9*Year1!K12,IF(E12="BU-STAFF-NON-FED",+'FB - F&amp;A Rates'!$B$10*Year1!K12,IF(E12="BMC EMPLOYEE",+'FB - F&amp;A Rates'!$B$11*Year1!K12,IF(E12="GRAD STUDENT",+'FB - F&amp;A Rates'!$B$12*Year1!K12,0))))))</f>
        <v>0</v>
      </c>
      <c r="M12" s="122">
        <f t="shared" si="1"/>
        <v>0</v>
      </c>
      <c r="N12" s="13"/>
      <c r="O12" s="120"/>
      <c r="P12" s="13"/>
      <c r="Q12" s="129"/>
      <c r="R12" s="62"/>
      <c r="S12" s="62"/>
      <c r="T12" s="131"/>
      <c r="U12" s="129"/>
      <c r="V12" s="13"/>
      <c r="W12" s="13"/>
      <c r="X12" s="13"/>
      <c r="Y12" s="13"/>
      <c r="Z12" s="13"/>
      <c r="AA12" s="13"/>
      <c r="AB12" s="13"/>
      <c r="AC12" s="11"/>
      <c r="AD12" s="11"/>
      <c r="AE12" s="11"/>
      <c r="AF12" s="11"/>
    </row>
    <row r="13" spans="1:32" ht="15" x14ac:dyDescent="0.25">
      <c r="A13" s="28">
        <v>3</v>
      </c>
      <c r="B13" s="156"/>
      <c r="C13" s="151"/>
      <c r="D13" s="151"/>
      <c r="E13" s="152"/>
      <c r="F13" s="153"/>
      <c r="G13" s="154"/>
      <c r="H13" s="75">
        <f t="shared" si="0"/>
        <v>0</v>
      </c>
      <c r="I13" s="76"/>
      <c r="J13" s="76"/>
      <c r="K13" s="122">
        <f>ROUND(G13*F13,0)</f>
        <v>0</v>
      </c>
      <c r="L13" s="122">
        <f>IF(E13="BU-PROF-FED",+'FB - F&amp;A Rates'!$B$7*K13,IF(E13="BU-STAFF-FED",'FB - F&amp;A Rates'!$B$8*Year1!K13,IF(E13="BU-PROF-NON-FED",+'FB - F&amp;A Rates'!$B$9*Year1!K13,IF(E13="BU-STAFF-NON-FED",+'FB - F&amp;A Rates'!$B$10*Year1!K13,IF(E13="BMC EMPLOYEE",+'FB - F&amp;A Rates'!$B$11*Year1!K13,IF(E13="GRAD STUDENT",+'FB - F&amp;A Rates'!$B$12*Year1!K13,0))))))</f>
        <v>0</v>
      </c>
      <c r="M13" s="122">
        <f t="shared" si="1"/>
        <v>0</v>
      </c>
      <c r="N13" s="13"/>
      <c r="O13" s="120"/>
      <c r="P13" s="13"/>
      <c r="Q13" s="129"/>
      <c r="R13" s="62"/>
      <c r="S13" s="132"/>
      <c r="T13" s="129"/>
      <c r="U13" s="129"/>
      <c r="V13" s="13"/>
      <c r="W13" s="13"/>
      <c r="X13" s="13"/>
      <c r="Y13" s="13"/>
      <c r="Z13" s="13"/>
      <c r="AA13" s="13"/>
      <c r="AB13" s="11"/>
      <c r="AC13" s="11"/>
      <c r="AD13" s="11"/>
      <c r="AE13" s="11"/>
    </row>
    <row r="14" spans="1:32" ht="15" x14ac:dyDescent="0.25">
      <c r="A14" s="28">
        <v>4</v>
      </c>
      <c r="B14" s="157"/>
      <c r="C14" s="151"/>
      <c r="D14" s="151"/>
      <c r="E14" s="152"/>
      <c r="F14" s="153"/>
      <c r="G14" s="154"/>
      <c r="H14" s="75">
        <f t="shared" si="0"/>
        <v>0</v>
      </c>
      <c r="I14" s="76"/>
      <c r="J14" s="76"/>
      <c r="K14" s="122">
        <f>ROUND(G14*F14,0)</f>
        <v>0</v>
      </c>
      <c r="L14" s="122">
        <f>IF(E14="BU-PROF-FED",+'FB - F&amp;A Rates'!$B$7*K14,IF(E14="BU-STAFF-FED",'FB - F&amp;A Rates'!$B$8*Year1!K14,IF(E14="BU-PROF-NON-FED",+'FB - F&amp;A Rates'!$B$9*Year1!K14,IF(E14="BU-STAFF-NON-FED",+'FB - F&amp;A Rates'!$B$10*Year1!K14,IF(E14="BMC EMPLOYEE",+'FB - F&amp;A Rates'!$B$11*Year1!K14,IF(E14="GRAD STUDENT",+'FB - F&amp;A Rates'!$B$12*Year1!K14,0))))))</f>
        <v>0</v>
      </c>
      <c r="M14" s="122">
        <f t="shared" si="1"/>
        <v>0</v>
      </c>
      <c r="N14" s="13"/>
      <c r="O14" s="120"/>
      <c r="P14" s="13"/>
      <c r="Q14" s="129"/>
      <c r="R14" s="62"/>
      <c r="S14" s="62"/>
      <c r="T14" s="129"/>
      <c r="U14" s="129"/>
      <c r="V14" s="13"/>
      <c r="W14" s="13"/>
      <c r="X14" s="13"/>
      <c r="Y14" s="13"/>
      <c r="Z14" s="13"/>
      <c r="AA14" s="13"/>
      <c r="AB14" s="11"/>
      <c r="AC14" s="11"/>
      <c r="AD14" s="11"/>
      <c r="AE14" s="11"/>
    </row>
    <row r="15" spans="1:32" ht="15" x14ac:dyDescent="0.25">
      <c r="A15" s="28">
        <v>5</v>
      </c>
      <c r="B15" s="158"/>
      <c r="C15" s="151"/>
      <c r="D15" s="151"/>
      <c r="E15" s="155"/>
      <c r="F15" s="153"/>
      <c r="G15" s="154"/>
      <c r="H15" s="75">
        <f t="shared" si="0"/>
        <v>0</v>
      </c>
      <c r="I15" s="76"/>
      <c r="J15" s="76"/>
      <c r="K15" s="122">
        <f t="shared" si="2"/>
        <v>0</v>
      </c>
      <c r="L15" s="122">
        <f>IF(E15="BU-PROF-FED",+'FB - F&amp;A Rates'!$B$7*K15,IF(E15="BU-STAFF-FED",'FB - F&amp;A Rates'!$B$8*Year1!K15,IF(E15="BU-PROF-NON-FED",+'FB - F&amp;A Rates'!$B$9*Year1!K15,IF(E15="BU-STAFF-NON-FED",+'FB - F&amp;A Rates'!$B$10*Year1!K15,IF(E15="BMC EMPLOYEE",+'FB - F&amp;A Rates'!$B$11*Year1!K15,IF(E15="GRAD STUDENT",+'FB - F&amp;A Rates'!$B$12*Year1!K15,0))))))</f>
        <v>0</v>
      </c>
      <c r="M15" s="122">
        <f t="shared" si="1"/>
        <v>0</v>
      </c>
      <c r="N15" s="13"/>
      <c r="O15" s="120"/>
      <c r="P15" s="13"/>
      <c r="Q15" s="13"/>
      <c r="R15" s="13"/>
      <c r="S15" s="27"/>
      <c r="T15" s="13"/>
      <c r="U15" s="13"/>
      <c r="V15" s="13"/>
      <c r="W15" s="13"/>
      <c r="X15" s="13"/>
      <c r="Y15" s="13"/>
      <c r="Z15" s="13"/>
      <c r="AA15" s="13"/>
      <c r="AB15" s="11"/>
      <c r="AC15" s="11"/>
      <c r="AD15" s="11"/>
      <c r="AE15" s="11"/>
    </row>
    <row r="16" spans="1:32" ht="15" x14ac:dyDescent="0.25">
      <c r="A16" s="28">
        <v>6</v>
      </c>
      <c r="B16" s="157"/>
      <c r="C16" s="151"/>
      <c r="D16" s="151"/>
      <c r="E16" s="152"/>
      <c r="F16" s="153"/>
      <c r="G16" s="154"/>
      <c r="H16" s="75">
        <f t="shared" si="0"/>
        <v>0</v>
      </c>
      <c r="I16" s="76"/>
      <c r="J16" s="76"/>
      <c r="K16" s="122">
        <f t="shared" si="2"/>
        <v>0</v>
      </c>
      <c r="L16" s="122">
        <f>IF(E16="BU-PROF-FED",+'FB - F&amp;A Rates'!$B$7*K16,IF(E16="BU-STAFF-FED",'FB - F&amp;A Rates'!$B$8*Year1!K16,IF(E16="BU-PROF-NON-FED",+'FB - F&amp;A Rates'!$B$9*Year1!K16,IF(E16="BU-STAFF-NON-FED",+'FB - F&amp;A Rates'!$B$10*Year1!K16,IF(E16="BMC EMPLOYEE",+'FB - F&amp;A Rates'!$B$11*Year1!K16,IF(E16="GRAD STUDENT",+'FB - F&amp;A Rates'!$B$12*Year1!K16,0))))))</f>
        <v>0</v>
      </c>
      <c r="M16" s="122">
        <f t="shared" si="1"/>
        <v>0</v>
      </c>
      <c r="N16" s="13"/>
      <c r="O16" s="120"/>
      <c r="P16" s="13"/>
      <c r="Q16" s="21"/>
      <c r="S16" s="13"/>
      <c r="T16" s="13"/>
      <c r="U16" s="13"/>
      <c r="V16" s="13"/>
      <c r="W16" s="13"/>
      <c r="X16" s="13"/>
      <c r="Y16" s="13"/>
      <c r="Z16" s="13"/>
      <c r="AA16" s="13"/>
      <c r="AB16" s="11"/>
      <c r="AC16" s="11"/>
      <c r="AD16" s="11"/>
      <c r="AE16" s="11"/>
    </row>
    <row r="17" spans="1:31" ht="15" x14ac:dyDescent="0.25">
      <c r="A17" s="28">
        <v>7</v>
      </c>
      <c r="B17" s="157"/>
      <c r="C17" s="151"/>
      <c r="D17" s="151"/>
      <c r="E17" s="152"/>
      <c r="F17" s="153"/>
      <c r="G17" s="154"/>
      <c r="H17" s="75">
        <f t="shared" si="0"/>
        <v>0</v>
      </c>
      <c r="I17" s="76"/>
      <c r="J17" s="76"/>
      <c r="K17" s="122">
        <f t="shared" si="2"/>
        <v>0</v>
      </c>
      <c r="L17" s="122">
        <f>IF(E17="BU-PROF-FED",+'FB - F&amp;A Rates'!$B$7*K17,IF(E17="BU-STAFF-FED",'FB - F&amp;A Rates'!$B$8*Year1!K17,IF(E17="BU-PROF-NON-FED",+'FB - F&amp;A Rates'!$B$9*Year1!K17,IF(E17="BU-STAFF-NON-FED",+'FB - F&amp;A Rates'!$B$10*Year1!K17,IF(E17="BMC EMPLOYEE",+'FB - F&amp;A Rates'!$B$11*Year1!K17,IF(E17="GRAD STUDENT",+'FB - F&amp;A Rates'!$B$12*Year1!K17,0))))))</f>
        <v>0</v>
      </c>
      <c r="M17" s="122">
        <f t="shared" si="1"/>
        <v>0</v>
      </c>
      <c r="N17" s="13"/>
      <c r="O17" s="120"/>
      <c r="P17" s="13"/>
      <c r="R17" s="45"/>
      <c r="S17" s="43"/>
      <c r="T17" s="13"/>
      <c r="U17" s="13"/>
      <c r="V17" s="13"/>
      <c r="W17" s="13"/>
      <c r="X17" s="13"/>
      <c r="Y17" s="13"/>
      <c r="Z17" s="13"/>
      <c r="AA17" s="13"/>
      <c r="AB17" s="11"/>
      <c r="AC17" s="11"/>
      <c r="AD17" s="11"/>
      <c r="AE17" s="11"/>
    </row>
    <row r="18" spans="1:31" ht="15" x14ac:dyDescent="0.25">
      <c r="A18" s="28">
        <v>8</v>
      </c>
      <c r="B18" s="157"/>
      <c r="C18" s="151"/>
      <c r="D18" s="151"/>
      <c r="E18" s="152"/>
      <c r="F18" s="153"/>
      <c r="G18" s="154"/>
      <c r="H18" s="75">
        <f t="shared" si="0"/>
        <v>0</v>
      </c>
      <c r="I18" s="76"/>
      <c r="J18" s="76"/>
      <c r="K18" s="122">
        <f t="shared" si="2"/>
        <v>0</v>
      </c>
      <c r="L18" s="122">
        <f>IF(E18="BU-PROF-FED",+'FB - F&amp;A Rates'!$B$7*K18,IF(E18="BU-STAFF-FED",'FB - F&amp;A Rates'!$B$8*Year1!K18,IF(E18="BU-PROF-NON-FED",+'FB - F&amp;A Rates'!$B$9*Year1!K18,IF(E18="BU-STAFF-NON-FED",+'FB - F&amp;A Rates'!$B$10*Year1!K18,IF(E18="BMC EMPLOYEE",+'FB - F&amp;A Rates'!$B$11*Year1!K18,IF(E18="GRAD STUDENT",+'FB - F&amp;A Rates'!$B$12*Year1!K18,0))))))</f>
        <v>0</v>
      </c>
      <c r="M18" s="122">
        <f t="shared" si="1"/>
        <v>0</v>
      </c>
      <c r="N18" s="13"/>
      <c r="O18" s="120"/>
      <c r="P18" s="13"/>
      <c r="Q18" s="13"/>
      <c r="R18" s="62"/>
      <c r="S18" s="43"/>
      <c r="T18" s="13"/>
      <c r="U18" s="13"/>
      <c r="V18" s="13"/>
      <c r="W18" s="13"/>
      <c r="X18" s="13"/>
      <c r="Y18" s="13"/>
      <c r="Z18" s="13"/>
      <c r="AA18" s="13"/>
      <c r="AB18" s="11"/>
      <c r="AC18" s="11"/>
      <c r="AD18" s="11"/>
      <c r="AE18" s="11"/>
    </row>
    <row r="19" spans="1:31" ht="15" x14ac:dyDescent="0.25">
      <c r="A19" s="28">
        <v>9</v>
      </c>
      <c r="B19" s="157"/>
      <c r="C19" s="151"/>
      <c r="D19" s="151"/>
      <c r="E19" s="152"/>
      <c r="F19" s="153"/>
      <c r="G19" s="154"/>
      <c r="H19" s="75">
        <f t="shared" si="0"/>
        <v>0</v>
      </c>
      <c r="I19" s="76"/>
      <c r="J19" s="76"/>
      <c r="K19" s="122">
        <f t="shared" si="2"/>
        <v>0</v>
      </c>
      <c r="L19" s="122">
        <f>IF(E19="BU-PROF-FED",+'FB - F&amp;A Rates'!$B$7*K19,IF(E19="BU-STAFF-FED",'FB - F&amp;A Rates'!$B$8*Year1!K19,IF(E19="BU-PROF-NON-FED",+'FB - F&amp;A Rates'!$B$9*Year1!K19,IF(E19="BU-STAFF-NON-FED",+'FB - F&amp;A Rates'!$B$10*Year1!K19,IF(E19="BMC EMPLOYEE",+'FB - F&amp;A Rates'!$B$11*Year1!K19,IF(E19="GRAD STUDENT",+'FB - F&amp;A Rates'!$B$12*Year1!K19,0))))))</f>
        <v>0</v>
      </c>
      <c r="M19" s="122">
        <f t="shared" si="1"/>
        <v>0</v>
      </c>
      <c r="N19" s="13"/>
      <c r="O19" s="120"/>
      <c r="P19" s="13"/>
      <c r="Q19" s="13"/>
      <c r="R19" s="62"/>
      <c r="S19" s="66"/>
      <c r="T19" s="13"/>
      <c r="U19" s="13"/>
      <c r="V19" s="13"/>
      <c r="W19" s="13"/>
      <c r="X19" s="13"/>
      <c r="Y19" s="13"/>
      <c r="Z19" s="13"/>
      <c r="AA19" s="13"/>
      <c r="AB19" s="11"/>
      <c r="AC19" s="11"/>
      <c r="AD19" s="11"/>
      <c r="AE19" s="11"/>
    </row>
    <row r="20" spans="1:31" ht="15" x14ac:dyDescent="0.25">
      <c r="A20" s="269" t="s">
        <v>12</v>
      </c>
      <c r="B20" s="270"/>
      <c r="C20" s="270"/>
      <c r="D20" s="270"/>
      <c r="E20" s="270"/>
      <c r="F20" s="270"/>
      <c r="G20" s="270"/>
      <c r="H20" s="270"/>
      <c r="I20" s="270"/>
      <c r="J20" s="271"/>
      <c r="K20" s="31">
        <f>SUM(K11:K19)</f>
        <v>0</v>
      </c>
      <c r="L20" s="31">
        <f>SUM(L11:L19)</f>
        <v>0</v>
      </c>
      <c r="M20" s="31">
        <f>SUM(M11:M19)</f>
        <v>0</v>
      </c>
      <c r="N20" s="13"/>
      <c r="O20" s="120">
        <f>M20</f>
        <v>0</v>
      </c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1"/>
      <c r="AC20" s="11"/>
      <c r="AD20" s="11"/>
      <c r="AE20" s="11"/>
    </row>
    <row r="21" spans="1:31" ht="15" x14ac:dyDescent="0.25">
      <c r="A21" s="262" t="s">
        <v>13</v>
      </c>
      <c r="B21" s="263"/>
      <c r="C21" s="263"/>
      <c r="D21" s="263"/>
      <c r="E21" s="263"/>
      <c r="F21" s="263"/>
      <c r="G21" s="263"/>
      <c r="H21" s="263"/>
      <c r="I21" s="263"/>
      <c r="J21" s="263"/>
      <c r="K21" s="263"/>
      <c r="L21" s="263"/>
      <c r="M21" s="264"/>
      <c r="N21" s="13"/>
      <c r="O21" s="120"/>
      <c r="P21" s="13"/>
      <c r="T21" s="13"/>
      <c r="U21" s="13"/>
      <c r="V21" s="13"/>
      <c r="W21" s="13"/>
      <c r="X21" s="13"/>
      <c r="Y21" s="13"/>
      <c r="Z21" s="13"/>
      <c r="AA21" s="13"/>
      <c r="AB21" s="11"/>
      <c r="AC21" s="11"/>
      <c r="AD21" s="11"/>
      <c r="AE21" s="11"/>
    </row>
    <row r="22" spans="1:31" ht="15" x14ac:dyDescent="0.25">
      <c r="A22" s="28">
        <v>1</v>
      </c>
      <c r="B22" s="157"/>
      <c r="C22" s="151"/>
      <c r="D22" s="157"/>
      <c r="E22" s="159"/>
      <c r="F22" s="153"/>
      <c r="G22" s="154"/>
      <c r="H22" s="75">
        <f>G22*12</f>
        <v>0</v>
      </c>
      <c r="I22" s="76"/>
      <c r="J22" s="76"/>
      <c r="K22" s="122">
        <f>ROUND(G22*F22,0)</f>
        <v>0</v>
      </c>
      <c r="L22" s="122">
        <f>IF(E22="BU-PROF-FED",+'FB - F&amp;A Rates'!$B$7*K22,IF(E22="BU-STAFF-FED",'FB - F&amp;A Rates'!$B$8*Year1!K22,IF(E22="BU-PROF-NON-FED",+'FB - F&amp;A Rates'!$B$9*Year1!K22,IF(E22="BU-STAFF-NON-FED",+'FB - F&amp;A Rates'!$B$10*Year1!K22,IF(E22="BMC EMPLOYEE",+'FB - F&amp;A Rates'!$B$11*Year1!K22,IF(E22="GRAD STUDENT",+'FB - F&amp;A Rates'!$B$12*Year1!K22,0))))))</f>
        <v>0</v>
      </c>
      <c r="M22" s="122">
        <f>ROUND(K22+L22,0)</f>
        <v>0</v>
      </c>
      <c r="N22" s="13"/>
      <c r="O22" s="120"/>
      <c r="P22" s="13"/>
      <c r="Q22" s="13" t="s">
        <v>93</v>
      </c>
      <c r="R22" s="176" t="s">
        <v>151</v>
      </c>
      <c r="S22" s="13"/>
      <c r="T22" s="13"/>
      <c r="U22" s="13"/>
      <c r="V22" s="13"/>
      <c r="W22" s="13"/>
      <c r="X22" s="13"/>
      <c r="Y22" s="13"/>
      <c r="Z22" s="13"/>
      <c r="AA22" s="13"/>
      <c r="AB22" s="11"/>
      <c r="AC22" s="11"/>
      <c r="AD22" s="11"/>
      <c r="AE22" s="11"/>
    </row>
    <row r="23" spans="1:31" ht="15" x14ac:dyDescent="0.25">
      <c r="A23" s="28">
        <v>2</v>
      </c>
      <c r="B23" s="160"/>
      <c r="C23" s="161"/>
      <c r="D23" s="157"/>
      <c r="E23" s="159"/>
      <c r="F23" s="153"/>
      <c r="G23" s="154"/>
      <c r="H23" s="75">
        <f>G23*12</f>
        <v>0</v>
      </c>
      <c r="I23" s="76"/>
      <c r="J23" s="76"/>
      <c r="K23" s="122">
        <f>ROUND(G23*F23,0)</f>
        <v>0</v>
      </c>
      <c r="L23" s="122">
        <f>IF(E23="BU-PROF-FED",+'FB - F&amp;A Rates'!$B$7*K23,IF(E23="BU-STAFF-FED",'FB - F&amp;A Rates'!$B$8*Year1!K23,IF(E23="BU-PROF-NON-FED",+'FB - F&amp;A Rates'!$B$9*Year1!K23,IF(E23="BU-STAFF-NON-FED",+'FB - F&amp;A Rates'!$B$10*Year1!K23,IF(E23="BMC EMPLOYEE",+'FB - F&amp;A Rates'!$B$11*Year1!K23,IF(E23="GRAD STUDENT",+'FB - F&amp;A Rates'!$B$12*Year1!K23,0))))))</f>
        <v>0</v>
      </c>
      <c r="M23" s="122">
        <f>ROUND(K23+L23,0)</f>
        <v>0</v>
      </c>
      <c r="N23" s="13"/>
      <c r="O23" s="120"/>
      <c r="P23" s="13"/>
      <c r="Q23" s="63" t="s">
        <v>92</v>
      </c>
      <c r="R23" s="174"/>
      <c r="S23" s="13"/>
      <c r="T23" s="13"/>
      <c r="U23" s="13"/>
      <c r="V23" s="13"/>
      <c r="W23" s="13"/>
      <c r="X23" s="13"/>
      <c r="Y23" s="13"/>
      <c r="Z23" s="13"/>
      <c r="AA23" s="13"/>
      <c r="AB23" s="11"/>
      <c r="AC23" s="11"/>
      <c r="AD23" s="11"/>
      <c r="AE23" s="11"/>
    </row>
    <row r="24" spans="1:31" ht="15" x14ac:dyDescent="0.25">
      <c r="A24" s="28">
        <v>3</v>
      </c>
      <c r="B24" s="156"/>
      <c r="C24" s="151"/>
      <c r="D24" s="151"/>
      <c r="E24" s="152"/>
      <c r="F24" s="153"/>
      <c r="G24" s="154"/>
      <c r="H24" s="75">
        <f>G24*12</f>
        <v>0</v>
      </c>
      <c r="I24" s="76"/>
      <c r="J24" s="76"/>
      <c r="K24" s="122">
        <f>ROUND(G24*F24,0)</f>
        <v>0</v>
      </c>
      <c r="L24" s="122">
        <f>IF(E24="BU-PROF-FED",+'FB - F&amp;A Rates'!$B$7*K24,IF(E24="BU-STAFF-FED",'FB - F&amp;A Rates'!$B$8*Year1!K24,IF(E24="BU-PROF-NON-FED",+'FB - F&amp;A Rates'!$B$9*Year1!K24,IF(E24="BU-STAFF-NON-FED",+'FB - F&amp;A Rates'!$B$10*Year1!K24,IF(E24="BMC EMPLOYEE",+'FB - F&amp;A Rates'!$B$11*Year1!K24,IF(E24="GRAD STUDENT",+'FB - F&amp;A Rates'!$B$12*Year1!K24,0))))))</f>
        <v>0</v>
      </c>
      <c r="M24" s="122">
        <f>ROUND(K24+L24,0)</f>
        <v>0</v>
      </c>
      <c r="N24" s="13"/>
      <c r="O24" s="120"/>
      <c r="P24" s="13"/>
      <c r="Q24" s="63" t="s">
        <v>94</v>
      </c>
      <c r="R24" s="174"/>
      <c r="S24" s="13"/>
      <c r="T24" s="13"/>
      <c r="U24" s="13"/>
      <c r="V24" s="13"/>
      <c r="W24" s="13"/>
      <c r="X24" s="13"/>
      <c r="Y24" s="13"/>
      <c r="Z24" s="13"/>
      <c r="AA24" s="13"/>
      <c r="AB24" s="11"/>
      <c r="AC24" s="11"/>
      <c r="AD24" s="11"/>
      <c r="AE24" s="11"/>
    </row>
    <row r="25" spans="1:31" ht="15" x14ac:dyDescent="0.25">
      <c r="A25" s="28">
        <v>4</v>
      </c>
      <c r="B25" s="156"/>
      <c r="C25" s="151"/>
      <c r="D25" s="151"/>
      <c r="E25" s="152"/>
      <c r="F25" s="153"/>
      <c r="G25" s="154"/>
      <c r="H25" s="75">
        <f>G25*12</f>
        <v>0</v>
      </c>
      <c r="I25" s="76"/>
      <c r="J25" s="76"/>
      <c r="K25" s="122">
        <f>ROUND(G25*F25,0)</f>
        <v>0</v>
      </c>
      <c r="L25" s="122">
        <f>IF(E25="BU-PROF-FED",+'FB - F&amp;A Rates'!$B$7*K25,IF(E25="BU-STAFF-FED",'FB - F&amp;A Rates'!$B$8*Year1!K25,IF(E25="BU-PROF-NON-FED",+'FB - F&amp;A Rates'!$B$9*Year1!K25,IF(E25="BU-STAFF-NON-FED",+'FB - F&amp;A Rates'!$B$10*Year1!K25,IF(E25="BMC EMPLOYEE",+'FB - F&amp;A Rates'!$B$11*Year1!K25,IF(E25="GRAD STUDENT",+'FB - F&amp;A Rates'!$B$12*Year1!K25,0))))))</f>
        <v>0</v>
      </c>
      <c r="M25" s="122">
        <f>ROUND(K25+L25,0)</f>
        <v>0</v>
      </c>
      <c r="N25" s="13"/>
      <c r="O25" s="120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1"/>
      <c r="AC25" s="11"/>
      <c r="AD25" s="11"/>
      <c r="AE25" s="11"/>
    </row>
    <row r="26" spans="1:31" ht="15" x14ac:dyDescent="0.25">
      <c r="A26" s="28">
        <v>5</v>
      </c>
      <c r="B26" s="160"/>
      <c r="C26" s="161"/>
      <c r="D26" s="151"/>
      <c r="E26" s="152"/>
      <c r="F26" s="153"/>
      <c r="G26" s="154"/>
      <c r="H26" s="75">
        <f t="shared" ref="H26:H31" si="3">G26*12</f>
        <v>0</v>
      </c>
      <c r="I26" s="76"/>
      <c r="J26" s="76"/>
      <c r="K26" s="122">
        <f t="shared" ref="K26:K31" si="4">ROUND(G26*F26,0)</f>
        <v>0</v>
      </c>
      <c r="L26" s="122">
        <f>IF(E26="BU-PROF-FED",+'FB - F&amp;A Rates'!$B$7*K26,IF(E26="BU-STAFF-FED",'FB - F&amp;A Rates'!$B$8*Year1!K26,IF(E26="BU-PROF-NON-FED",+'FB - F&amp;A Rates'!$B$9*Year1!K26,IF(E26="BU-STAFF-NON-FED",+'FB - F&amp;A Rates'!$B$10*Year1!K26,IF(E26="BMC EMPLOYEE",+'FB - F&amp;A Rates'!$B$11*Year1!K26,IF(E26="GRAD STUDENT",+'FB - F&amp;A Rates'!$B$12*Year1!K26,0))))))</f>
        <v>0</v>
      </c>
      <c r="M26" s="122">
        <f t="shared" ref="M26:M31" si="5">ROUND(K26+L26,0)</f>
        <v>0</v>
      </c>
      <c r="N26" s="13"/>
      <c r="O26" s="120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1"/>
      <c r="AC26" s="11"/>
      <c r="AD26" s="11"/>
      <c r="AE26" s="11"/>
    </row>
    <row r="27" spans="1:31" ht="15" x14ac:dyDescent="0.25">
      <c r="A27" s="28">
        <v>6</v>
      </c>
      <c r="B27" s="160"/>
      <c r="C27" s="161"/>
      <c r="D27" s="151"/>
      <c r="E27" s="152"/>
      <c r="F27" s="153"/>
      <c r="G27" s="154"/>
      <c r="H27" s="75">
        <f t="shared" si="3"/>
        <v>0</v>
      </c>
      <c r="I27" s="76"/>
      <c r="J27" s="76"/>
      <c r="K27" s="122">
        <f t="shared" si="4"/>
        <v>0</v>
      </c>
      <c r="L27" s="122">
        <f>IF(E27="BU-PROF-FED",+'FB - F&amp;A Rates'!$B$7*K27,IF(E27="BU-STAFF-FED",'FB - F&amp;A Rates'!$B$8*Year1!K27,IF(E27="BU-PROF-NON-FED",+'FB - F&amp;A Rates'!$B$9*Year1!K27,IF(E27="BU-STAFF-NON-FED",+'FB - F&amp;A Rates'!$B$10*Year1!K27,IF(E27="BMC EMPLOYEE",+'FB - F&amp;A Rates'!$B$11*Year1!K27,IF(E27="GRAD STUDENT",+'FB - F&amp;A Rates'!$B$12*Year1!K27,0))))))</f>
        <v>0</v>
      </c>
      <c r="M27" s="122">
        <f t="shared" si="5"/>
        <v>0</v>
      </c>
      <c r="N27" s="13"/>
      <c r="O27" s="120"/>
      <c r="P27" s="13"/>
      <c r="Q27" s="13" t="s">
        <v>90</v>
      </c>
      <c r="R27" s="13"/>
      <c r="T27" s="13"/>
      <c r="U27" s="13"/>
      <c r="V27" s="13"/>
      <c r="W27" s="13"/>
      <c r="X27" s="13"/>
      <c r="Y27" s="13"/>
      <c r="Z27" s="13"/>
      <c r="AA27" s="13"/>
      <c r="AB27" s="11"/>
      <c r="AC27" s="11"/>
      <c r="AD27" s="11"/>
      <c r="AE27" s="11"/>
    </row>
    <row r="28" spans="1:31" ht="15" x14ac:dyDescent="0.25">
      <c r="A28" s="28">
        <v>7</v>
      </c>
      <c r="B28" s="160"/>
      <c r="C28" s="161"/>
      <c r="D28" s="151"/>
      <c r="E28" s="152"/>
      <c r="F28" s="153"/>
      <c r="G28" s="154"/>
      <c r="H28" s="75">
        <f t="shared" si="3"/>
        <v>0</v>
      </c>
      <c r="I28" s="76"/>
      <c r="J28" s="76"/>
      <c r="K28" s="122">
        <f t="shared" si="4"/>
        <v>0</v>
      </c>
      <c r="L28" s="122">
        <f>IF(E28="BU-PROF-FED",+'FB - F&amp;A Rates'!$B$7*K28,IF(E28="BU-STAFF-FED",'FB - F&amp;A Rates'!$B$8*Year1!K28,IF(E28="BU-PROF-NON-FED",+'FB - F&amp;A Rates'!$B$9*Year1!K28,IF(E28="BU-STAFF-NON-FED",+'FB - F&amp;A Rates'!$B$10*Year1!K28,IF(E28="BMC EMPLOYEE",+'FB - F&amp;A Rates'!$B$11*Year1!K28,IF(E28="GRAD STUDENT",+'FB - F&amp;A Rates'!$B$12*Year1!K28,0))))))</f>
        <v>0</v>
      </c>
      <c r="M28" s="122">
        <f t="shared" si="5"/>
        <v>0</v>
      </c>
      <c r="N28" s="13"/>
      <c r="O28" s="120"/>
      <c r="P28" s="13"/>
      <c r="Q28" s="4" t="s">
        <v>91</v>
      </c>
      <c r="R28" s="175" t="s">
        <v>150</v>
      </c>
      <c r="T28"/>
      <c r="U28"/>
      <c r="V28"/>
      <c r="W28" s="13"/>
      <c r="X28" s="13"/>
      <c r="Y28" s="13"/>
      <c r="Z28" s="13"/>
      <c r="AA28" s="13"/>
      <c r="AB28" s="11"/>
      <c r="AC28" s="11"/>
      <c r="AD28" s="11"/>
      <c r="AE28" s="11"/>
    </row>
    <row r="29" spans="1:31" ht="15" x14ac:dyDescent="0.25">
      <c r="A29" s="28">
        <v>8</v>
      </c>
      <c r="B29" s="160"/>
      <c r="C29" s="161"/>
      <c r="D29" s="151"/>
      <c r="E29" s="152"/>
      <c r="F29" s="153"/>
      <c r="G29" s="154"/>
      <c r="H29" s="75">
        <f t="shared" si="3"/>
        <v>0</v>
      </c>
      <c r="I29" s="76"/>
      <c r="J29" s="76"/>
      <c r="K29" s="122">
        <f t="shared" si="4"/>
        <v>0</v>
      </c>
      <c r="L29" s="122">
        <f>IF(E29="BU-PROF-FED",+'FB - F&amp;A Rates'!$B$7*K29,IF(E29="BU-STAFF-FED",'FB - F&amp;A Rates'!$B$8*Year1!K29,IF(E29="BU-PROF-NON-FED",+'FB - F&amp;A Rates'!$B$9*Year1!K29,IF(E29="BU-STAFF-NON-FED",+'FB - F&amp;A Rates'!$B$10*Year1!K29,IF(E29="BMC EMPLOYEE",+'FB - F&amp;A Rates'!$B$11*Year1!K29,IF(E29="GRAD STUDENT",+'FB - F&amp;A Rates'!$B$12*Year1!K29,0))))))</f>
        <v>0</v>
      </c>
      <c r="M29" s="122">
        <f t="shared" si="5"/>
        <v>0</v>
      </c>
      <c r="N29" s="13"/>
      <c r="O29" s="120"/>
      <c r="P29" s="13"/>
      <c r="Q29" s="177"/>
      <c r="R29" s="178"/>
      <c r="T29" s="41"/>
      <c r="U29" s="41"/>
      <c r="V29" s="41"/>
      <c r="W29" s="13"/>
      <c r="X29" s="13"/>
      <c r="Y29" s="13"/>
      <c r="Z29" s="13"/>
      <c r="AA29" s="13"/>
      <c r="AB29" s="11"/>
      <c r="AC29" s="11"/>
      <c r="AD29" s="11"/>
      <c r="AE29" s="11"/>
    </row>
    <row r="30" spans="1:31" ht="15" x14ac:dyDescent="0.25">
      <c r="A30" s="28">
        <v>9</v>
      </c>
      <c r="B30" s="160"/>
      <c r="C30" s="161"/>
      <c r="D30" s="151"/>
      <c r="E30" s="152"/>
      <c r="F30" s="153"/>
      <c r="G30" s="154"/>
      <c r="H30" s="75">
        <f t="shared" si="3"/>
        <v>0</v>
      </c>
      <c r="I30" s="76"/>
      <c r="J30" s="76"/>
      <c r="K30" s="122">
        <f t="shared" si="4"/>
        <v>0</v>
      </c>
      <c r="L30" s="122">
        <f>IF(E30="BU-PROF-FED",+'FB - F&amp;A Rates'!$B$7*K30,IF(E30="BU-STAFF-FED",'FB - F&amp;A Rates'!$B$8*Year1!K30,IF(E30="BU-PROF-NON-FED",+'FB - F&amp;A Rates'!$B$9*Year1!K30,IF(E30="BU-STAFF-NON-FED",+'FB - F&amp;A Rates'!$B$10*Year1!K30,IF(E30="BMC EMPLOYEE",+'FB - F&amp;A Rates'!$B$11*Year1!K30,IF(E30="GRAD STUDENT",+'FB - F&amp;A Rates'!$B$12*Year1!K30,0))))))</f>
        <v>0</v>
      </c>
      <c r="M30" s="122">
        <f t="shared" si="5"/>
        <v>0</v>
      </c>
      <c r="N30" s="13"/>
      <c r="O30" s="120"/>
      <c r="P30" s="13"/>
      <c r="Q30" s="177"/>
      <c r="R30" s="178"/>
      <c r="T30" s="41"/>
      <c r="U30" s="41"/>
      <c r="V30" s="41"/>
      <c r="W30" s="13"/>
      <c r="X30" s="13"/>
      <c r="Y30" s="13"/>
      <c r="Z30" s="13"/>
      <c r="AA30" s="13"/>
      <c r="AB30" s="11"/>
      <c r="AC30" s="11"/>
      <c r="AD30" s="11"/>
      <c r="AE30" s="11"/>
    </row>
    <row r="31" spans="1:31" ht="15" x14ac:dyDescent="0.25">
      <c r="A31" s="28">
        <v>10</v>
      </c>
      <c r="B31" s="160"/>
      <c r="C31" s="161"/>
      <c r="D31" s="151"/>
      <c r="E31" s="152"/>
      <c r="F31" s="153"/>
      <c r="G31" s="154"/>
      <c r="H31" s="75">
        <f t="shared" si="3"/>
        <v>0</v>
      </c>
      <c r="I31" s="76"/>
      <c r="J31" s="76"/>
      <c r="K31" s="122">
        <f t="shared" si="4"/>
        <v>0</v>
      </c>
      <c r="L31" s="122">
        <f>IF(E31="BU-PROF-FED",+'FB - F&amp;A Rates'!$B$7*K31,IF(E31="BU-STAFF-FED",'FB - F&amp;A Rates'!$B$8*Year1!K31,IF(E31="BU-PROF-NON-FED",+'FB - F&amp;A Rates'!$B$9*Year1!K31,IF(E31="BU-STAFF-NON-FED",+'FB - F&amp;A Rates'!$B$10*Year1!K31,IF(E31="BMC EMPLOYEE",+'FB - F&amp;A Rates'!$B$11*Year1!K31,IF(E31="GRAD STUDENT",+'FB - F&amp;A Rates'!$B$12*Year1!K31,0))))))</f>
        <v>0</v>
      </c>
      <c r="M31" s="122">
        <f t="shared" si="5"/>
        <v>0</v>
      </c>
      <c r="N31" s="13"/>
      <c r="O31" s="120"/>
      <c r="P31" s="13"/>
      <c r="Q31" s="163"/>
      <c r="R31" s="179"/>
      <c r="T31" s="41"/>
      <c r="U31" s="41"/>
      <c r="V31" s="41"/>
      <c r="W31" s="13"/>
      <c r="X31" s="13"/>
      <c r="Y31" s="13"/>
      <c r="Z31" s="13"/>
      <c r="AA31" s="13"/>
      <c r="AB31" s="11"/>
      <c r="AC31" s="11"/>
      <c r="AD31" s="11"/>
      <c r="AE31" s="11"/>
    </row>
    <row r="32" spans="1:31" ht="15" x14ac:dyDescent="0.25">
      <c r="A32" s="257" t="s">
        <v>15</v>
      </c>
      <c r="B32" s="258"/>
      <c r="C32" s="258"/>
      <c r="D32" s="258"/>
      <c r="E32" s="258"/>
      <c r="F32" s="258"/>
      <c r="G32" s="258"/>
      <c r="H32" s="258"/>
      <c r="I32" s="258"/>
      <c r="J32" s="259"/>
      <c r="K32" s="31">
        <f>SUM(K22:K31)</f>
        <v>0</v>
      </c>
      <c r="L32" s="31">
        <f>SUM(L22:L31)</f>
        <v>0</v>
      </c>
      <c r="M32" s="31">
        <f>SUM(M22:M31)</f>
        <v>0</v>
      </c>
      <c r="N32" s="13"/>
      <c r="O32" s="120">
        <f>M32</f>
        <v>0</v>
      </c>
      <c r="P32" s="13"/>
      <c r="Q32" s="149"/>
      <c r="R32" s="178"/>
      <c r="T32" s="41"/>
      <c r="U32" s="41"/>
      <c r="V32" s="41"/>
      <c r="W32" s="13"/>
      <c r="X32" s="13"/>
      <c r="Y32" s="13"/>
      <c r="Z32" s="13"/>
      <c r="AA32" s="13"/>
      <c r="AB32" s="11"/>
      <c r="AC32" s="11"/>
      <c r="AD32" s="11"/>
      <c r="AE32" s="11"/>
    </row>
    <row r="33" spans="1:31" ht="15" x14ac:dyDescent="0.25">
      <c r="A33" s="262" t="s">
        <v>16</v>
      </c>
      <c r="B33" s="263"/>
      <c r="C33" s="263"/>
      <c r="D33" s="263"/>
      <c r="E33" s="263"/>
      <c r="F33" s="263"/>
      <c r="G33" s="263"/>
      <c r="H33" s="263"/>
      <c r="I33" s="263"/>
      <c r="J33" s="263"/>
      <c r="K33" s="263"/>
      <c r="L33" s="263"/>
      <c r="M33" s="264"/>
      <c r="N33" s="13"/>
      <c r="O33" s="120"/>
      <c r="P33" s="13"/>
      <c r="Q33" s="149"/>
      <c r="R33" s="178"/>
      <c r="T33" s="41"/>
      <c r="U33" s="41"/>
      <c r="V33" s="41"/>
      <c r="W33" s="13"/>
      <c r="X33" s="13"/>
      <c r="Y33" s="13"/>
      <c r="Z33" s="13"/>
      <c r="AA33" s="13"/>
      <c r="AB33" s="11"/>
      <c r="AC33" s="11"/>
      <c r="AD33" s="11"/>
      <c r="AE33" s="11"/>
    </row>
    <row r="34" spans="1:31" ht="15" x14ac:dyDescent="0.25">
      <c r="A34" s="28">
        <v>1</v>
      </c>
      <c r="B34" s="260"/>
      <c r="C34" s="260"/>
      <c r="D34" s="260"/>
      <c r="E34" s="260"/>
      <c r="F34" s="260"/>
      <c r="G34" s="260"/>
      <c r="H34" s="260"/>
      <c r="I34" s="260"/>
      <c r="J34" s="260"/>
      <c r="K34" s="260"/>
      <c r="L34" s="261"/>
      <c r="M34" s="169"/>
      <c r="N34" s="13"/>
      <c r="O34" s="120"/>
      <c r="P34" s="13"/>
      <c r="Q34" s="164"/>
      <c r="R34" s="178"/>
      <c r="T34" s="41"/>
      <c r="U34" s="41"/>
      <c r="V34" s="41"/>
      <c r="W34" s="13"/>
      <c r="X34" s="13"/>
      <c r="Y34" s="13"/>
      <c r="Z34" s="13"/>
      <c r="AA34" s="13"/>
      <c r="AB34" s="11"/>
      <c r="AC34" s="11"/>
      <c r="AD34" s="11"/>
      <c r="AE34" s="11"/>
    </row>
    <row r="35" spans="1:31" ht="15" x14ac:dyDescent="0.25">
      <c r="A35" s="28">
        <v>2</v>
      </c>
      <c r="B35" s="260"/>
      <c r="C35" s="260"/>
      <c r="D35" s="260"/>
      <c r="E35" s="260"/>
      <c r="F35" s="260"/>
      <c r="G35" s="260"/>
      <c r="H35" s="260"/>
      <c r="I35" s="260"/>
      <c r="J35" s="260"/>
      <c r="K35" s="260"/>
      <c r="L35" s="261"/>
      <c r="M35" s="170"/>
      <c r="N35" s="13"/>
      <c r="O35" s="120"/>
      <c r="P35" s="13"/>
      <c r="Q35" s="149"/>
      <c r="R35" s="178"/>
      <c r="T35" s="41"/>
      <c r="W35" s="13"/>
      <c r="X35" s="13"/>
      <c r="Y35" s="13"/>
      <c r="Z35" s="13"/>
      <c r="AA35" s="13"/>
      <c r="AB35" s="11"/>
      <c r="AC35" s="11"/>
      <c r="AD35" s="11"/>
      <c r="AE35" s="11"/>
    </row>
    <row r="36" spans="1:31" ht="15" x14ac:dyDescent="0.25">
      <c r="A36" s="28">
        <v>3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1"/>
      <c r="M36" s="170"/>
      <c r="N36" s="13"/>
      <c r="O36" s="120"/>
      <c r="P36" s="13"/>
      <c r="Q36" s="149"/>
      <c r="R36" s="178"/>
      <c r="S36" s="41"/>
      <c r="T36" s="41"/>
      <c r="U36" s="41"/>
      <c r="V36" s="41"/>
      <c r="W36" s="13"/>
      <c r="X36" s="13"/>
      <c r="Y36" s="13"/>
      <c r="Z36" s="13"/>
      <c r="AA36" s="13"/>
      <c r="AB36" s="11"/>
      <c r="AC36" s="11"/>
      <c r="AD36" s="11"/>
      <c r="AE36" s="11"/>
    </row>
    <row r="37" spans="1:31" ht="15" x14ac:dyDescent="0.25">
      <c r="A37" s="28">
        <v>4</v>
      </c>
      <c r="B37" s="260"/>
      <c r="C37" s="260"/>
      <c r="D37" s="260"/>
      <c r="E37" s="260"/>
      <c r="F37" s="260"/>
      <c r="G37" s="260"/>
      <c r="H37" s="260"/>
      <c r="I37" s="260"/>
      <c r="J37" s="260"/>
      <c r="K37" s="260"/>
      <c r="L37" s="261"/>
      <c r="M37" s="170"/>
      <c r="N37" s="13"/>
      <c r="O37" s="120"/>
      <c r="P37" s="13"/>
      <c r="Q37" s="164"/>
      <c r="R37" s="178"/>
      <c r="S37" s="41"/>
      <c r="T37" s="41"/>
      <c r="U37" s="41"/>
      <c r="V37" s="41"/>
      <c r="W37" s="13"/>
      <c r="X37" s="13"/>
      <c r="Y37" s="13"/>
      <c r="Z37" s="13"/>
      <c r="AA37" s="13"/>
      <c r="AB37" s="11"/>
      <c r="AC37" s="11"/>
      <c r="AD37" s="11"/>
      <c r="AE37" s="11"/>
    </row>
    <row r="38" spans="1:31" ht="15" x14ac:dyDescent="0.25">
      <c r="A38" s="28">
        <v>5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1"/>
      <c r="M38" s="170"/>
      <c r="N38" s="13"/>
      <c r="O38" s="120"/>
      <c r="P38" s="13"/>
      <c r="Q38" s="164"/>
      <c r="R38" s="178"/>
      <c r="S38" s="41"/>
      <c r="T38" s="41"/>
      <c r="U38" s="41"/>
      <c r="V38" s="41"/>
      <c r="W38" s="13"/>
      <c r="X38" s="13"/>
      <c r="Y38" s="13"/>
      <c r="Z38" s="13"/>
      <c r="AA38" s="13"/>
      <c r="AB38" s="11"/>
      <c r="AC38" s="11"/>
      <c r="AD38" s="11"/>
      <c r="AE38" s="11"/>
    </row>
    <row r="39" spans="1:31" ht="15" x14ac:dyDescent="0.25">
      <c r="A39" s="257" t="s">
        <v>17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9"/>
      <c r="M39" s="32">
        <f>SUM(M34:M38)</f>
        <v>0</v>
      </c>
      <c r="N39" s="13"/>
      <c r="O39" s="120">
        <v>0</v>
      </c>
      <c r="P39" s="13"/>
      <c r="Q39" s="149"/>
      <c r="R39" s="178"/>
      <c r="S39" s="41"/>
      <c r="T39" s="41"/>
      <c r="U39" s="41"/>
      <c r="V39" s="41"/>
      <c r="W39" s="13"/>
      <c r="X39" s="13"/>
      <c r="Y39" s="13"/>
      <c r="Z39" s="13"/>
      <c r="AA39" s="13"/>
      <c r="AB39" s="11"/>
      <c r="AC39" s="11"/>
      <c r="AD39" s="11"/>
      <c r="AE39" s="11"/>
    </row>
    <row r="40" spans="1:31" ht="15" x14ac:dyDescent="0.25">
      <c r="A40" s="262" t="s">
        <v>18</v>
      </c>
      <c r="B40" s="263"/>
      <c r="C40" s="263"/>
      <c r="D40" s="263"/>
      <c r="E40" s="263"/>
      <c r="F40" s="263"/>
      <c r="G40" s="263"/>
      <c r="H40" s="263"/>
      <c r="I40" s="263"/>
      <c r="J40" s="263"/>
      <c r="K40" s="263"/>
      <c r="L40" s="263"/>
      <c r="M40" s="264"/>
      <c r="N40" s="13"/>
      <c r="O40" s="120"/>
      <c r="P40" s="13"/>
      <c r="Q40" s="149"/>
      <c r="R40" s="178"/>
      <c r="S40" s="41"/>
      <c r="T40" s="41"/>
      <c r="U40" s="41"/>
      <c r="V40" s="41"/>
      <c r="W40" s="13"/>
      <c r="X40" s="13"/>
      <c r="Y40" s="13"/>
      <c r="Z40" s="13"/>
      <c r="AA40" s="13"/>
      <c r="AB40" s="11"/>
      <c r="AC40" s="11"/>
      <c r="AD40" s="11"/>
      <c r="AE40" s="11"/>
    </row>
    <row r="41" spans="1:31" ht="15" x14ac:dyDescent="0.25">
      <c r="A41" s="28">
        <v>1</v>
      </c>
      <c r="B41" s="33" t="s">
        <v>20</v>
      </c>
      <c r="C41" s="290"/>
      <c r="D41" s="290"/>
      <c r="E41" s="290"/>
      <c r="F41" s="290"/>
      <c r="G41" s="290"/>
      <c r="H41" s="290"/>
      <c r="I41" s="290"/>
      <c r="J41" s="290"/>
      <c r="K41" s="290"/>
      <c r="L41" s="291"/>
      <c r="M41" s="153"/>
      <c r="N41" s="13"/>
      <c r="O41" s="120"/>
      <c r="P41" s="13"/>
      <c r="Q41" s="164"/>
      <c r="R41" s="178"/>
      <c r="U41" s="41"/>
      <c r="V41" s="41"/>
      <c r="W41" s="13"/>
      <c r="X41" s="13"/>
      <c r="Y41" s="13"/>
      <c r="Z41" s="13"/>
      <c r="AA41" s="13"/>
      <c r="AB41" s="11"/>
      <c r="AC41" s="11"/>
      <c r="AD41" s="11"/>
      <c r="AE41" s="11"/>
    </row>
    <row r="42" spans="1:31" ht="15" x14ac:dyDescent="0.25">
      <c r="A42" s="28">
        <v>2</v>
      </c>
      <c r="B42" s="33" t="s">
        <v>21</v>
      </c>
      <c r="C42" s="292"/>
      <c r="D42" s="293"/>
      <c r="E42" s="293"/>
      <c r="F42" s="293"/>
      <c r="G42" s="293"/>
      <c r="H42" s="293"/>
      <c r="I42" s="293"/>
      <c r="J42" s="293"/>
      <c r="K42" s="293"/>
      <c r="L42" s="294"/>
      <c r="M42" s="153"/>
      <c r="N42" s="13"/>
      <c r="O42" s="120"/>
      <c r="P42" s="13"/>
      <c r="Q42" s="60" t="s">
        <v>89</v>
      </c>
      <c r="R42" s="180">
        <f>SUM(R29:R41)</f>
        <v>0</v>
      </c>
      <c r="S42" s="13"/>
      <c r="U42" s="41"/>
      <c r="V42" s="41"/>
      <c r="W42" s="13"/>
      <c r="X42" s="13"/>
      <c r="Y42" s="13"/>
      <c r="Z42" s="13"/>
      <c r="AA42" s="13"/>
      <c r="AB42" s="11"/>
      <c r="AC42" s="11"/>
      <c r="AD42" s="11"/>
      <c r="AE42" s="11"/>
    </row>
    <row r="43" spans="1:31" ht="15" x14ac:dyDescent="0.25">
      <c r="A43" s="257" t="s">
        <v>19</v>
      </c>
      <c r="B43" s="258"/>
      <c r="C43" s="258"/>
      <c r="D43" s="258"/>
      <c r="E43" s="258"/>
      <c r="F43" s="258"/>
      <c r="G43" s="258"/>
      <c r="H43" s="258"/>
      <c r="I43" s="258"/>
      <c r="J43" s="258"/>
      <c r="K43" s="258"/>
      <c r="L43" s="259"/>
      <c r="M43" s="32">
        <f>SUM(M41:M42)</f>
        <v>0</v>
      </c>
      <c r="N43" s="13"/>
      <c r="O43" s="120">
        <f>M43</f>
        <v>0</v>
      </c>
      <c r="P43" s="13"/>
      <c r="Q43" s="13"/>
      <c r="R43" s="13"/>
      <c r="S43" s="27"/>
      <c r="U43" s="41"/>
      <c r="V43" s="41"/>
      <c r="W43" s="13"/>
      <c r="X43" s="13"/>
      <c r="Y43" s="13"/>
      <c r="Z43" s="13"/>
      <c r="AA43" s="13"/>
      <c r="AB43" s="11"/>
      <c r="AC43" s="11"/>
      <c r="AD43" s="11"/>
      <c r="AE43" s="11"/>
    </row>
    <row r="44" spans="1:31" ht="15" x14ac:dyDescent="0.25">
      <c r="A44" s="262" t="s">
        <v>22</v>
      </c>
      <c r="B44" s="263"/>
      <c r="C44" s="263"/>
      <c r="D44" s="263"/>
      <c r="E44" s="263"/>
      <c r="F44" s="263"/>
      <c r="G44" s="263"/>
      <c r="H44" s="263"/>
      <c r="I44" s="263"/>
      <c r="J44" s="263"/>
      <c r="K44" s="263"/>
      <c r="L44" s="263"/>
      <c r="M44" s="264"/>
      <c r="N44" s="13"/>
      <c r="O44" s="120"/>
      <c r="P44" s="13"/>
      <c r="Q44" s="13"/>
      <c r="R44" s="13"/>
      <c r="S44" s="27"/>
      <c r="U44" s="41"/>
      <c r="V44" s="41"/>
      <c r="W44" s="13"/>
      <c r="X44" s="13"/>
      <c r="Y44" s="13"/>
      <c r="Z44" s="13"/>
      <c r="AA44" s="13"/>
      <c r="AB44" s="11"/>
      <c r="AC44" s="11"/>
      <c r="AD44" s="11"/>
      <c r="AE44" s="11"/>
    </row>
    <row r="45" spans="1:31" ht="15" x14ac:dyDescent="0.25">
      <c r="A45" s="28">
        <v>1</v>
      </c>
      <c r="B45" s="33" t="s">
        <v>23</v>
      </c>
      <c r="C45" s="292"/>
      <c r="D45" s="293"/>
      <c r="E45" s="293"/>
      <c r="F45" s="293"/>
      <c r="G45" s="293"/>
      <c r="H45" s="293"/>
      <c r="I45" s="293"/>
      <c r="J45" s="293"/>
      <c r="K45" s="293"/>
      <c r="L45" s="294"/>
      <c r="M45" s="153"/>
      <c r="N45" s="13"/>
      <c r="O45" s="120">
        <f>IF(B66="MTDC",0,M45)</f>
        <v>0</v>
      </c>
      <c r="P45" s="13"/>
      <c r="Q45" s="13"/>
      <c r="R45" s="13"/>
      <c r="S45" s="27"/>
      <c r="W45" s="13"/>
      <c r="X45" s="13"/>
      <c r="Y45" s="13"/>
      <c r="Z45" s="13"/>
      <c r="AA45" s="13"/>
      <c r="AB45" s="11"/>
      <c r="AC45" s="11"/>
      <c r="AD45" s="11"/>
      <c r="AE45" s="11"/>
    </row>
    <row r="46" spans="1:31" ht="15" x14ac:dyDescent="0.25">
      <c r="A46" s="28">
        <v>2</v>
      </c>
      <c r="B46" s="33" t="s">
        <v>24</v>
      </c>
      <c r="C46" s="292"/>
      <c r="D46" s="293"/>
      <c r="E46" s="293"/>
      <c r="F46" s="293"/>
      <c r="G46" s="293"/>
      <c r="H46" s="293"/>
      <c r="I46" s="293"/>
      <c r="J46" s="293"/>
      <c r="K46" s="293"/>
      <c r="L46" s="294"/>
      <c r="M46" s="153"/>
      <c r="N46" s="13"/>
      <c r="O46" s="120">
        <f>+M46</f>
        <v>0</v>
      </c>
      <c r="P46" s="13"/>
      <c r="Q46" s="13"/>
      <c r="R46" s="13"/>
      <c r="S46" s="27"/>
      <c r="T46" s="41"/>
      <c r="U46" s="41"/>
      <c r="V46" s="41"/>
      <c r="W46" s="13"/>
      <c r="X46" s="13"/>
      <c r="Y46" s="13"/>
      <c r="Z46" s="13"/>
      <c r="AA46" s="13"/>
      <c r="AB46" s="11"/>
      <c r="AC46" s="11"/>
      <c r="AD46" s="11"/>
      <c r="AE46" s="11"/>
    </row>
    <row r="47" spans="1:31" ht="15" x14ac:dyDescent="0.25">
      <c r="A47" s="28">
        <v>3</v>
      </c>
      <c r="B47" s="33" t="s">
        <v>25</v>
      </c>
      <c r="C47" s="292"/>
      <c r="D47" s="293"/>
      <c r="E47" s="293"/>
      <c r="F47" s="293"/>
      <c r="G47" s="293"/>
      <c r="H47" s="293"/>
      <c r="I47" s="293"/>
      <c r="J47" s="293"/>
      <c r="K47" s="293"/>
      <c r="L47" s="294"/>
      <c r="M47" s="153"/>
      <c r="N47" s="13"/>
      <c r="O47" s="120">
        <f>+M47</f>
        <v>0</v>
      </c>
      <c r="P47" s="13"/>
      <c r="Q47" s="13"/>
      <c r="R47" s="13"/>
      <c r="S47" s="13"/>
      <c r="T47" s="27"/>
      <c r="U47" s="27"/>
      <c r="V47" s="27"/>
      <c r="W47" s="13"/>
      <c r="X47" s="13"/>
      <c r="Y47" s="13"/>
      <c r="Z47" s="13"/>
      <c r="AA47" s="13"/>
      <c r="AB47" s="11"/>
      <c r="AC47" s="11"/>
      <c r="AD47" s="11"/>
      <c r="AE47" s="11"/>
    </row>
    <row r="48" spans="1:31" ht="15" x14ac:dyDescent="0.25">
      <c r="A48" s="28">
        <v>4</v>
      </c>
      <c r="B48" s="33" t="s">
        <v>26</v>
      </c>
      <c r="C48" s="292"/>
      <c r="D48" s="293"/>
      <c r="E48" s="293"/>
      <c r="F48" s="293"/>
      <c r="G48" s="293"/>
      <c r="H48" s="293"/>
      <c r="I48" s="293"/>
      <c r="J48" s="293"/>
      <c r="K48" s="293"/>
      <c r="L48" s="294"/>
      <c r="M48" s="153"/>
      <c r="N48" s="13"/>
      <c r="O48" s="120">
        <f>+M48</f>
        <v>0</v>
      </c>
      <c r="P48" s="13"/>
      <c r="Q48" s="13"/>
      <c r="R48" s="13"/>
      <c r="S48" s="27"/>
      <c r="T48" s="13"/>
      <c r="U48" s="13"/>
      <c r="V48" s="13"/>
      <c r="W48" s="13"/>
      <c r="X48" s="13"/>
      <c r="Y48" s="13"/>
      <c r="Z48" s="13"/>
      <c r="AA48" s="13"/>
      <c r="AB48" s="11"/>
      <c r="AC48" s="11"/>
      <c r="AD48" s="11"/>
      <c r="AE48" s="11"/>
    </row>
    <row r="49" spans="1:31" ht="15" x14ac:dyDescent="0.25">
      <c r="A49" s="28">
        <v>5</v>
      </c>
      <c r="B49" s="33" t="s">
        <v>27</v>
      </c>
      <c r="C49" s="292"/>
      <c r="D49" s="293"/>
      <c r="E49" s="293"/>
      <c r="F49" s="293"/>
      <c r="G49" s="293"/>
      <c r="H49" s="293"/>
      <c r="I49" s="293"/>
      <c r="J49" s="293"/>
      <c r="K49" s="293"/>
      <c r="L49" s="294"/>
      <c r="M49" s="153"/>
      <c r="N49" s="13"/>
      <c r="O49" s="120">
        <f>+M49</f>
        <v>0</v>
      </c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1"/>
      <c r="AC49" s="11"/>
      <c r="AD49" s="11"/>
      <c r="AE49" s="11"/>
    </row>
    <row r="50" spans="1:31" ht="15" x14ac:dyDescent="0.25">
      <c r="A50" s="257" t="s">
        <v>28</v>
      </c>
      <c r="B50" s="258"/>
      <c r="C50" s="258"/>
      <c r="D50" s="258"/>
      <c r="E50" s="258"/>
      <c r="F50" s="258"/>
      <c r="G50" s="258"/>
      <c r="H50" s="258"/>
      <c r="I50" s="258"/>
      <c r="J50" s="258"/>
      <c r="K50" s="258"/>
      <c r="L50" s="259"/>
      <c r="M50" s="32">
        <f>SUM(M45:M49)</f>
        <v>0</v>
      </c>
      <c r="N50" s="13"/>
      <c r="O50" s="120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1"/>
      <c r="AC50" s="11"/>
      <c r="AD50" s="11"/>
      <c r="AE50" s="11"/>
    </row>
    <row r="51" spans="1:31" ht="15" x14ac:dyDescent="0.25">
      <c r="A51" s="262" t="s">
        <v>164</v>
      </c>
      <c r="B51" s="263"/>
      <c r="C51" s="263"/>
      <c r="D51" s="263"/>
      <c r="E51" s="263"/>
      <c r="F51" s="263"/>
      <c r="G51" s="263"/>
      <c r="H51" s="263"/>
      <c r="I51" s="263"/>
      <c r="J51" s="263"/>
      <c r="K51" s="263"/>
      <c r="L51" s="263"/>
      <c r="M51" s="264"/>
      <c r="N51" s="13"/>
      <c r="O51" s="120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1"/>
      <c r="AC51" s="11"/>
      <c r="AD51" s="11"/>
      <c r="AE51" s="11"/>
    </row>
    <row r="52" spans="1:31" ht="15" x14ac:dyDescent="0.25">
      <c r="A52" s="28">
        <v>1</v>
      </c>
      <c r="B52" s="260" t="s">
        <v>30</v>
      </c>
      <c r="C52" s="260"/>
      <c r="D52" s="260"/>
      <c r="E52" s="260"/>
      <c r="F52" s="260"/>
      <c r="G52" s="260"/>
      <c r="H52" s="260"/>
      <c r="I52" s="260"/>
      <c r="J52" s="260"/>
      <c r="K52" s="260"/>
      <c r="L52" s="261"/>
      <c r="M52" s="122">
        <f>ROUND(R42,0)</f>
        <v>0</v>
      </c>
      <c r="N52" s="13"/>
      <c r="O52" s="120">
        <f>M52</f>
        <v>0</v>
      </c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1"/>
      <c r="AC52" s="11"/>
      <c r="AD52" s="11"/>
      <c r="AE52" s="11"/>
    </row>
    <row r="53" spans="1:31" ht="15" x14ac:dyDescent="0.25">
      <c r="A53" s="28">
        <v>2</v>
      </c>
      <c r="B53" s="260" t="s">
        <v>31</v>
      </c>
      <c r="C53" s="260"/>
      <c r="D53" s="260"/>
      <c r="E53" s="260"/>
      <c r="F53" s="260"/>
      <c r="G53" s="260"/>
      <c r="H53" s="260"/>
      <c r="I53" s="260"/>
      <c r="J53" s="260"/>
      <c r="K53" s="260"/>
      <c r="L53" s="261"/>
      <c r="M53" s="153"/>
      <c r="N53" s="13"/>
      <c r="O53" s="120">
        <f t="shared" ref="O53:O60" si="6">M53</f>
        <v>0</v>
      </c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1"/>
      <c r="AC53" s="11"/>
      <c r="AD53" s="11"/>
      <c r="AE53" s="11"/>
    </row>
    <row r="54" spans="1:31" ht="15" x14ac:dyDescent="0.25">
      <c r="A54" s="28">
        <v>3</v>
      </c>
      <c r="B54" s="260" t="s">
        <v>32</v>
      </c>
      <c r="C54" s="260"/>
      <c r="D54" s="260"/>
      <c r="E54" s="260"/>
      <c r="F54" s="260"/>
      <c r="G54" s="260"/>
      <c r="H54" s="260"/>
      <c r="I54" s="260"/>
      <c r="J54" s="260"/>
      <c r="K54" s="260"/>
      <c r="L54" s="261"/>
      <c r="M54" s="153"/>
      <c r="N54" s="13"/>
      <c r="O54" s="120">
        <f t="shared" si="6"/>
        <v>0</v>
      </c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1"/>
      <c r="AC54" s="11"/>
      <c r="AD54" s="11"/>
      <c r="AE54" s="11"/>
    </row>
    <row r="55" spans="1:31" ht="15" x14ac:dyDescent="0.25">
      <c r="A55" s="28">
        <v>4</v>
      </c>
      <c r="B55" s="260" t="s">
        <v>117</v>
      </c>
      <c r="C55" s="260"/>
      <c r="D55" s="260"/>
      <c r="E55" s="260"/>
      <c r="F55" s="260"/>
      <c r="G55" s="260"/>
      <c r="H55" s="260"/>
      <c r="I55" s="260"/>
      <c r="J55" s="260"/>
      <c r="K55" s="260"/>
      <c r="L55" s="261"/>
      <c r="M55" s="153"/>
      <c r="N55" s="13"/>
      <c r="O55" s="120">
        <f t="shared" si="6"/>
        <v>0</v>
      </c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1"/>
      <c r="AC55" s="11"/>
      <c r="AD55" s="11"/>
      <c r="AE55" s="11"/>
    </row>
    <row r="56" spans="1:31" ht="15" x14ac:dyDescent="0.25">
      <c r="A56" s="28">
        <v>5</v>
      </c>
      <c r="B56" s="302" t="s">
        <v>34</v>
      </c>
      <c r="C56" s="302"/>
      <c r="D56" s="302"/>
      <c r="E56" s="302"/>
      <c r="F56" s="302"/>
      <c r="G56" s="302"/>
      <c r="H56" s="302"/>
      <c r="I56" s="302"/>
      <c r="J56" s="302"/>
      <c r="K56" s="302"/>
      <c r="L56" s="303"/>
      <c r="M56" s="122">
        <f>+Consortium!E38</f>
        <v>0</v>
      </c>
      <c r="N56" s="13"/>
      <c r="O56" s="120">
        <f>IF(B66="MTDC",+Consortium!K34,IF(B66="TDC",0,M56))</f>
        <v>0</v>
      </c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1"/>
      <c r="AC56" s="11"/>
      <c r="AD56" s="11"/>
      <c r="AE56" s="11"/>
    </row>
    <row r="57" spans="1:31" ht="15" x14ac:dyDescent="0.25">
      <c r="A57" s="28">
        <v>6</v>
      </c>
      <c r="B57" s="260" t="s">
        <v>35</v>
      </c>
      <c r="C57" s="260"/>
      <c r="D57" s="260"/>
      <c r="E57" s="260"/>
      <c r="F57" s="260"/>
      <c r="G57" s="260"/>
      <c r="H57" s="260"/>
      <c r="I57" s="260"/>
      <c r="J57" s="260"/>
      <c r="K57" s="260"/>
      <c r="L57" s="261"/>
      <c r="M57" s="153"/>
      <c r="N57" s="13"/>
      <c r="O57" s="120">
        <f t="shared" si="6"/>
        <v>0</v>
      </c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1"/>
      <c r="AC57" s="11"/>
      <c r="AD57" s="11"/>
      <c r="AE57" s="11"/>
    </row>
    <row r="58" spans="1:31" ht="15" x14ac:dyDescent="0.25">
      <c r="A58" s="28">
        <v>7</v>
      </c>
      <c r="B58" s="260" t="s">
        <v>36</v>
      </c>
      <c r="C58" s="260"/>
      <c r="D58" s="260"/>
      <c r="E58" s="260"/>
      <c r="F58" s="260"/>
      <c r="G58" s="260"/>
      <c r="H58" s="260"/>
      <c r="I58" s="260"/>
      <c r="J58" s="260"/>
      <c r="K58" s="260"/>
      <c r="L58" s="261"/>
      <c r="M58" s="153"/>
      <c r="N58" s="13"/>
      <c r="O58" s="120">
        <f t="shared" si="6"/>
        <v>0</v>
      </c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1"/>
      <c r="AC58" s="11"/>
      <c r="AD58" s="11"/>
      <c r="AE58" s="11"/>
    </row>
    <row r="59" spans="1:31" ht="15" x14ac:dyDescent="0.25">
      <c r="A59" s="28">
        <v>8</v>
      </c>
      <c r="B59" s="260" t="s">
        <v>106</v>
      </c>
      <c r="C59" s="260"/>
      <c r="D59" s="260"/>
      <c r="E59" s="260"/>
      <c r="F59" s="260"/>
      <c r="G59" s="260"/>
      <c r="H59" s="260"/>
      <c r="I59" s="260"/>
      <c r="J59" s="260"/>
      <c r="K59" s="260"/>
      <c r="L59" s="261"/>
      <c r="M59" s="153"/>
      <c r="N59" s="13"/>
      <c r="O59" s="120">
        <f>+M59</f>
        <v>0</v>
      </c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1"/>
      <c r="AC59" s="11"/>
      <c r="AD59" s="11"/>
      <c r="AE59" s="11"/>
    </row>
    <row r="60" spans="1:31" ht="15" x14ac:dyDescent="0.25">
      <c r="A60" s="28">
        <v>9</v>
      </c>
      <c r="B60" s="260"/>
      <c r="C60" s="260"/>
      <c r="D60" s="260"/>
      <c r="E60" s="260"/>
      <c r="F60" s="260"/>
      <c r="G60" s="260"/>
      <c r="H60" s="260"/>
      <c r="I60" s="260"/>
      <c r="J60" s="260"/>
      <c r="K60" s="260"/>
      <c r="L60" s="261"/>
      <c r="M60" s="153"/>
      <c r="N60" s="13"/>
      <c r="O60" s="120">
        <f t="shared" si="6"/>
        <v>0</v>
      </c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1"/>
      <c r="AC60" s="11"/>
      <c r="AD60" s="11"/>
      <c r="AE60" s="11"/>
    </row>
    <row r="61" spans="1:31" ht="15" x14ac:dyDescent="0.25">
      <c r="A61" s="28">
        <v>10</v>
      </c>
      <c r="B61" s="302" t="s">
        <v>131</v>
      </c>
      <c r="C61" s="302"/>
      <c r="D61" s="302"/>
      <c r="E61" s="302"/>
      <c r="F61" s="302"/>
      <c r="G61" s="302"/>
      <c r="H61" s="302"/>
      <c r="I61" s="302"/>
      <c r="J61" s="302"/>
      <c r="K61" s="302"/>
      <c r="L61" s="303"/>
      <c r="M61" s="153"/>
      <c r="N61" s="13"/>
      <c r="O61" s="120">
        <f>IF(B66="MTDC",0,M61)</f>
        <v>0</v>
      </c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1"/>
      <c r="AC61" s="11"/>
      <c r="AD61" s="11"/>
      <c r="AE61" s="11"/>
    </row>
    <row r="62" spans="1:31" ht="15" x14ac:dyDescent="0.25">
      <c r="A62" s="257" t="s">
        <v>37</v>
      </c>
      <c r="B62" s="258"/>
      <c r="C62" s="258"/>
      <c r="D62" s="258"/>
      <c r="E62" s="258"/>
      <c r="F62" s="258"/>
      <c r="G62" s="258"/>
      <c r="H62" s="258"/>
      <c r="I62" s="258"/>
      <c r="J62" s="258"/>
      <c r="K62" s="258"/>
      <c r="L62" s="259"/>
      <c r="M62" s="31">
        <f>SUM(M52:M61)</f>
        <v>0</v>
      </c>
      <c r="N62" s="13"/>
      <c r="O62" s="120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1"/>
      <c r="AC62" s="11"/>
      <c r="AD62" s="11"/>
      <c r="AE62" s="11"/>
    </row>
    <row r="63" spans="1:31" ht="15" x14ac:dyDescent="0.25">
      <c r="A63" s="262" t="s">
        <v>38</v>
      </c>
      <c r="B63" s="263"/>
      <c r="C63" s="263"/>
      <c r="D63" s="263"/>
      <c r="E63" s="263"/>
      <c r="F63" s="263"/>
      <c r="G63" s="263"/>
      <c r="H63" s="263"/>
      <c r="I63" s="263"/>
      <c r="J63" s="263"/>
      <c r="K63" s="263"/>
      <c r="L63" s="264"/>
      <c r="M63" s="34">
        <f>M20+M32+M39+M43+M50+M62</f>
        <v>0</v>
      </c>
      <c r="N63" s="13"/>
      <c r="O63" s="121">
        <f>SUM(O8:O62)</f>
        <v>0</v>
      </c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1"/>
      <c r="AC63" s="11"/>
      <c r="AD63" s="11"/>
      <c r="AE63" s="11"/>
    </row>
    <row r="64" spans="1:31" ht="15" x14ac:dyDescent="0.25">
      <c r="A64" s="262" t="s">
        <v>39</v>
      </c>
      <c r="B64" s="263"/>
      <c r="C64" s="263"/>
      <c r="D64" s="263"/>
      <c r="E64" s="263"/>
      <c r="F64" s="263"/>
      <c r="G64" s="263"/>
      <c r="H64" s="263"/>
      <c r="I64" s="263"/>
      <c r="J64" s="263"/>
      <c r="K64" s="263"/>
      <c r="L64" s="263"/>
      <c r="M64" s="264"/>
      <c r="N64" s="13"/>
      <c r="O64" s="16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1"/>
      <c r="AC64" s="11"/>
      <c r="AD64" s="11"/>
      <c r="AE64" s="11"/>
    </row>
    <row r="65" spans="1:31" ht="15" x14ac:dyDescent="0.25">
      <c r="A65" s="28"/>
      <c r="B65" s="267" t="s">
        <v>40</v>
      </c>
      <c r="C65" s="268"/>
      <c r="D65" s="299" t="s">
        <v>41</v>
      </c>
      <c r="E65" s="267"/>
      <c r="F65" s="267"/>
      <c r="G65" s="267"/>
      <c r="H65" s="267"/>
      <c r="I65" s="267"/>
      <c r="J65" s="268"/>
      <c r="K65" s="299" t="s">
        <v>42</v>
      </c>
      <c r="L65" s="268"/>
      <c r="M65" s="22" t="s">
        <v>43</v>
      </c>
      <c r="N65" s="13"/>
      <c r="O65" s="16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1"/>
      <c r="AC65" s="11"/>
      <c r="AD65" s="11"/>
      <c r="AE65" s="11"/>
    </row>
    <row r="66" spans="1:31" ht="15" x14ac:dyDescent="0.25">
      <c r="A66" s="28">
        <v>1</v>
      </c>
      <c r="B66" s="293" t="str">
        <f>+Summary!D22</f>
        <v>NONE</v>
      </c>
      <c r="C66" s="294"/>
      <c r="D66" s="304">
        <f>O63</f>
        <v>0</v>
      </c>
      <c r="E66" s="305"/>
      <c r="F66" s="305"/>
      <c r="G66" s="305"/>
      <c r="H66" s="305"/>
      <c r="I66" s="305"/>
      <c r="J66" s="306"/>
      <c r="K66" s="300">
        <f>+Summary!F22</f>
        <v>0</v>
      </c>
      <c r="L66" s="301"/>
      <c r="M66" s="25">
        <f>ROUND(D66*K66,0)</f>
        <v>0</v>
      </c>
      <c r="N66" s="13"/>
      <c r="O66" s="16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1"/>
      <c r="AC66" s="11"/>
      <c r="AD66" s="11"/>
      <c r="AE66" s="11"/>
    </row>
    <row r="67" spans="1:31" ht="15" x14ac:dyDescent="0.25">
      <c r="A67" s="28">
        <v>2</v>
      </c>
      <c r="B67" s="293" t="str">
        <f>+B66</f>
        <v>NONE</v>
      </c>
      <c r="C67" s="294"/>
      <c r="D67" s="299"/>
      <c r="E67" s="267"/>
      <c r="F67" s="267"/>
      <c r="G67" s="267"/>
      <c r="H67" s="267"/>
      <c r="I67" s="267"/>
      <c r="J67" s="268"/>
      <c r="K67" s="300">
        <f>+K66</f>
        <v>0</v>
      </c>
      <c r="L67" s="301"/>
      <c r="M67" s="25">
        <f>ROUND(D67*K67,0)</f>
        <v>0</v>
      </c>
      <c r="N67" s="13"/>
      <c r="O67" s="16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1"/>
      <c r="AC67" s="11"/>
      <c r="AD67" s="11"/>
      <c r="AE67" s="11"/>
    </row>
    <row r="68" spans="1:31" ht="15" x14ac:dyDescent="0.25">
      <c r="A68" s="28">
        <v>3</v>
      </c>
      <c r="B68" s="293" t="str">
        <f>+B67</f>
        <v>NONE</v>
      </c>
      <c r="C68" s="294"/>
      <c r="D68" s="299"/>
      <c r="E68" s="267"/>
      <c r="F68" s="267"/>
      <c r="G68" s="267"/>
      <c r="H68" s="267"/>
      <c r="I68" s="267"/>
      <c r="J68" s="268"/>
      <c r="K68" s="300">
        <f t="shared" ref="K68:K69" si="7">+K67</f>
        <v>0</v>
      </c>
      <c r="L68" s="301"/>
      <c r="M68" s="25">
        <f>ROUND(D68*K68,0)</f>
        <v>0</v>
      </c>
      <c r="N68" s="13"/>
      <c r="O68" s="16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1"/>
      <c r="AC68" s="11"/>
      <c r="AD68" s="11"/>
      <c r="AE68" s="11"/>
    </row>
    <row r="69" spans="1:31" ht="15" x14ac:dyDescent="0.25">
      <c r="A69" s="28">
        <v>4</v>
      </c>
      <c r="B69" s="293" t="str">
        <f>+B68</f>
        <v>NONE</v>
      </c>
      <c r="C69" s="294"/>
      <c r="D69" s="299"/>
      <c r="E69" s="267"/>
      <c r="F69" s="267"/>
      <c r="G69" s="267"/>
      <c r="H69" s="267"/>
      <c r="I69" s="267"/>
      <c r="J69" s="268"/>
      <c r="K69" s="300">
        <f t="shared" si="7"/>
        <v>0</v>
      </c>
      <c r="L69" s="301"/>
      <c r="M69" s="25">
        <f>ROUND(D69*K69,0)</f>
        <v>0</v>
      </c>
      <c r="N69" s="13"/>
      <c r="O69" s="16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1"/>
      <c r="AC69" s="11"/>
      <c r="AD69" s="11"/>
      <c r="AE69" s="11"/>
    </row>
    <row r="70" spans="1:31" ht="15" x14ac:dyDescent="0.25">
      <c r="A70" s="257" t="s">
        <v>44</v>
      </c>
      <c r="B70" s="258"/>
      <c r="C70" s="258"/>
      <c r="D70" s="258"/>
      <c r="E70" s="258"/>
      <c r="F70" s="258"/>
      <c r="G70" s="258"/>
      <c r="H70" s="258"/>
      <c r="I70" s="258"/>
      <c r="J70" s="258"/>
      <c r="K70" s="258"/>
      <c r="L70" s="259"/>
      <c r="M70" s="35">
        <f>SUM(M66:M69)</f>
        <v>0</v>
      </c>
      <c r="N70" s="13"/>
      <c r="O70" s="16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1"/>
      <c r="AC70" s="11"/>
      <c r="AD70" s="11"/>
      <c r="AE70" s="11"/>
    </row>
    <row r="71" spans="1:31" ht="15" x14ac:dyDescent="0.25">
      <c r="A71" s="262" t="s">
        <v>45</v>
      </c>
      <c r="B71" s="263"/>
      <c r="C71" s="263"/>
      <c r="D71" s="263"/>
      <c r="E71" s="263"/>
      <c r="F71" s="263"/>
      <c r="G71" s="263"/>
      <c r="H71" s="263"/>
      <c r="I71" s="263"/>
      <c r="J71" s="263"/>
      <c r="K71" s="263"/>
      <c r="L71" s="264"/>
      <c r="M71" s="34">
        <f>M63+M70</f>
        <v>0</v>
      </c>
      <c r="N71" s="13"/>
      <c r="O71" s="16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1"/>
      <c r="AC71" s="11"/>
      <c r="AD71" s="11"/>
      <c r="AE71" s="11"/>
    </row>
    <row r="72" spans="1:31" ht="15" x14ac:dyDescent="0.2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6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1"/>
      <c r="AC72" s="11"/>
      <c r="AD72" s="11"/>
      <c r="AE72" s="11"/>
    </row>
    <row r="73" spans="1:31" ht="15" x14ac:dyDescent="0.2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6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1"/>
      <c r="AC73" s="11"/>
      <c r="AD73" s="11"/>
      <c r="AE73" s="11"/>
    </row>
    <row r="74" spans="1:31" ht="15" x14ac:dyDescent="0.2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4" t="s">
        <v>49</v>
      </c>
      <c r="L74" s="13"/>
      <c r="M74" s="36">
        <f>M63</f>
        <v>0</v>
      </c>
      <c r="N74" s="13"/>
      <c r="O74" s="16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1"/>
      <c r="AC74" s="11"/>
      <c r="AD74" s="11"/>
      <c r="AE74" s="11"/>
    </row>
    <row r="75" spans="1:31" ht="15" x14ac:dyDescent="0.2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4" t="s">
        <v>50</v>
      </c>
      <c r="L75" s="13"/>
      <c r="M75" s="61">
        <f>Consortium!E6+Consortium!E9+Consortium!E12+Consortium!E15+Consortium!E18+Consortium!E21+Consortium!E24+Consortium!E27+Consortium!E30+Consortium!E33</f>
        <v>0</v>
      </c>
      <c r="N75" s="13"/>
      <c r="O75" s="16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1"/>
      <c r="AC75" s="11"/>
      <c r="AD75" s="11"/>
      <c r="AE75" s="11"/>
    </row>
    <row r="76" spans="1:31" ht="15" x14ac:dyDescent="0.2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4" t="s">
        <v>51</v>
      </c>
      <c r="L76" s="13"/>
      <c r="M76" s="38">
        <f>M74-M75</f>
        <v>0</v>
      </c>
      <c r="N76" s="39"/>
      <c r="O76" s="16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1"/>
      <c r="AC76" s="11"/>
      <c r="AD76" s="11"/>
      <c r="AE76" s="11"/>
    </row>
    <row r="77" spans="1:31" ht="15" x14ac:dyDescent="0.2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6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1"/>
      <c r="AC77" s="11"/>
      <c r="AD77" s="11"/>
      <c r="AE77" s="11"/>
    </row>
    <row r="78" spans="1:31" ht="15" x14ac:dyDescent="0.25">
      <c r="A78" s="13"/>
      <c r="D78" s="13"/>
      <c r="E78" s="13"/>
      <c r="F78" s="13"/>
      <c r="G78" s="13"/>
      <c r="H78" s="13"/>
      <c r="I78" s="13"/>
      <c r="J78" s="13"/>
      <c r="K78" s="13"/>
      <c r="L78" s="13"/>
      <c r="M78" s="36"/>
      <c r="N78" s="13"/>
      <c r="O78" s="16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1"/>
      <c r="AC78" s="11"/>
      <c r="AD78" s="11"/>
      <c r="AE78" s="11"/>
    </row>
    <row r="79" spans="1:31" ht="15" x14ac:dyDescent="0.25">
      <c r="A79" s="13"/>
      <c r="D79" s="13"/>
      <c r="E79" s="13"/>
      <c r="F79" s="13"/>
      <c r="G79" s="13"/>
      <c r="H79" s="13"/>
      <c r="I79" s="13"/>
      <c r="J79" s="13"/>
      <c r="K79" s="13"/>
      <c r="L79" s="13"/>
      <c r="M79" s="16"/>
      <c r="N79" s="13"/>
      <c r="O79" s="16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1"/>
      <c r="AC79" s="11"/>
      <c r="AD79" s="11"/>
      <c r="AE79" s="11"/>
    </row>
    <row r="80" spans="1:31" ht="15" x14ac:dyDescent="0.25">
      <c r="A80" s="13"/>
      <c r="D80" s="13"/>
      <c r="E80" s="13"/>
      <c r="F80" s="13"/>
      <c r="G80" s="13"/>
      <c r="H80" s="13"/>
      <c r="I80" s="13"/>
      <c r="J80" s="13"/>
      <c r="K80" s="13"/>
      <c r="L80" s="13"/>
      <c r="M80" s="36"/>
      <c r="N80" s="13"/>
      <c r="O80" s="16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1"/>
      <c r="AC80" s="11"/>
      <c r="AD80" s="11"/>
      <c r="AE80" s="11"/>
    </row>
    <row r="81" spans="1:31" ht="15" x14ac:dyDescent="0.25">
      <c r="A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6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1"/>
      <c r="AC81" s="11"/>
      <c r="AD81" s="11"/>
      <c r="AE81" s="11"/>
    </row>
    <row r="82" spans="1:31" ht="15" x14ac:dyDescent="0.25">
      <c r="A82" s="13"/>
      <c r="D82" s="13"/>
      <c r="E82" s="13"/>
      <c r="F82" s="13"/>
      <c r="G82" s="13"/>
      <c r="H82" s="13"/>
      <c r="I82" s="13"/>
      <c r="J82" s="13"/>
      <c r="K82" s="13"/>
      <c r="L82" s="13"/>
      <c r="M82" s="40"/>
      <c r="N82" s="13"/>
      <c r="O82" s="16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1"/>
      <c r="AC82" s="11"/>
      <c r="AD82" s="11"/>
      <c r="AE82" s="11"/>
    </row>
    <row r="83" spans="1:31" ht="15" x14ac:dyDescent="0.25">
      <c r="A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6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1"/>
      <c r="AC83" s="11"/>
      <c r="AD83" s="11"/>
      <c r="AE83" s="11"/>
    </row>
    <row r="84" spans="1:31" ht="15" x14ac:dyDescent="0.25">
      <c r="A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6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1"/>
      <c r="AC84" s="11"/>
      <c r="AD84" s="11"/>
      <c r="AE84" s="11"/>
    </row>
    <row r="85" spans="1:31" ht="15" x14ac:dyDescent="0.2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6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1"/>
      <c r="AC85" s="11"/>
      <c r="AD85" s="11"/>
      <c r="AE85" s="11"/>
    </row>
    <row r="86" spans="1:31" ht="15" x14ac:dyDescent="0.2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6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1"/>
      <c r="AC86" s="11"/>
      <c r="AD86" s="11"/>
      <c r="AE86" s="11"/>
    </row>
    <row r="87" spans="1:31" ht="15" x14ac:dyDescent="0.2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6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1"/>
      <c r="AC87" s="11"/>
      <c r="AD87" s="11"/>
      <c r="AE87" s="11"/>
    </row>
    <row r="88" spans="1:31" ht="15" x14ac:dyDescent="0.25">
      <c r="A88" s="13"/>
      <c r="K88" s="13"/>
      <c r="L88" s="13"/>
      <c r="M88" s="13"/>
      <c r="N88" s="13"/>
      <c r="O88" s="16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1"/>
      <c r="AC88" s="11"/>
      <c r="AD88" s="11"/>
      <c r="AE88" s="11"/>
    </row>
    <row r="89" spans="1:31" ht="15" x14ac:dyDescent="0.25">
      <c r="A89" s="13"/>
      <c r="K89" s="13"/>
      <c r="L89" s="13"/>
      <c r="M89" s="13"/>
      <c r="N89" s="13"/>
      <c r="O89" s="16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1"/>
      <c r="AC89" s="11"/>
      <c r="AD89" s="11"/>
      <c r="AE89" s="11"/>
    </row>
    <row r="90" spans="1:31" ht="15" x14ac:dyDescent="0.25">
      <c r="A90" s="13"/>
      <c r="K90" s="13"/>
      <c r="L90" s="13"/>
      <c r="M90" s="13"/>
      <c r="N90" s="13"/>
      <c r="O90" s="16"/>
      <c r="P90" s="13"/>
      <c r="Q90" s="13"/>
      <c r="R90" s="13"/>
      <c r="S90" s="13"/>
      <c r="T90" s="13"/>
      <c r="U90" s="13"/>
      <c r="AB90" s="11"/>
      <c r="AC90" s="11"/>
      <c r="AD90" s="11"/>
      <c r="AE90" s="11"/>
    </row>
    <row r="91" spans="1:31" ht="15" x14ac:dyDescent="0.25">
      <c r="A91" s="13"/>
      <c r="K91" s="13"/>
      <c r="L91" s="13"/>
      <c r="M91" s="13"/>
      <c r="N91" s="13"/>
      <c r="O91" s="16"/>
      <c r="P91" s="13"/>
      <c r="Q91" s="13"/>
      <c r="R91" s="13"/>
      <c r="S91" s="13"/>
      <c r="T91" s="13"/>
      <c r="U91" s="13"/>
      <c r="AB91" s="11"/>
      <c r="AC91" s="11"/>
      <c r="AD91" s="11"/>
      <c r="AE91" s="11"/>
    </row>
    <row r="92" spans="1:31" ht="15" x14ac:dyDescent="0.25">
      <c r="A92" s="13"/>
      <c r="K92" s="13"/>
      <c r="L92" s="13"/>
      <c r="M92" s="13"/>
      <c r="N92" s="13"/>
      <c r="O92" s="16"/>
      <c r="P92" s="13"/>
      <c r="Q92" s="13"/>
      <c r="R92" s="13"/>
      <c r="S92" s="13"/>
      <c r="T92" s="13"/>
      <c r="U92" s="13"/>
      <c r="AB92" s="11"/>
      <c r="AC92" s="11"/>
      <c r="AD92" s="11"/>
      <c r="AE92" s="11"/>
    </row>
    <row r="93" spans="1:31" ht="15" x14ac:dyDescent="0.25">
      <c r="A93" s="13"/>
      <c r="K93" s="13"/>
      <c r="L93" s="13"/>
      <c r="M93" s="13"/>
      <c r="N93" s="13"/>
      <c r="O93" s="16"/>
      <c r="P93" s="13"/>
      <c r="Q93" s="13"/>
      <c r="R93" s="13"/>
      <c r="S93" s="13"/>
      <c r="T93" s="13"/>
      <c r="U93" s="13"/>
      <c r="AB93" s="11"/>
      <c r="AC93" s="11"/>
      <c r="AD93" s="11"/>
      <c r="AE93" s="11"/>
    </row>
    <row r="94" spans="1:31" ht="15" x14ac:dyDescent="0.25">
      <c r="A94" s="13"/>
      <c r="K94" s="13"/>
      <c r="L94" s="13"/>
      <c r="M94" s="13"/>
      <c r="N94" s="13"/>
      <c r="O94" s="16"/>
      <c r="P94" s="13"/>
      <c r="Q94" s="13"/>
      <c r="R94" s="13"/>
      <c r="S94" s="13"/>
      <c r="T94" s="13"/>
      <c r="U94" s="13"/>
      <c r="AB94" s="11"/>
      <c r="AC94" s="11"/>
      <c r="AD94" s="11"/>
      <c r="AE94" s="11"/>
    </row>
    <row r="95" spans="1:31" ht="15" x14ac:dyDescent="0.25">
      <c r="A95" s="13"/>
      <c r="K95" s="13"/>
      <c r="L95" s="13"/>
      <c r="M95" s="13"/>
      <c r="N95" s="13"/>
      <c r="O95" s="16"/>
      <c r="P95" s="13"/>
      <c r="Q95" s="13"/>
      <c r="R95" s="13"/>
      <c r="S95" s="13"/>
      <c r="T95" s="13"/>
      <c r="U95" s="13"/>
      <c r="AB95" s="11"/>
      <c r="AC95" s="11"/>
      <c r="AD95" s="11"/>
      <c r="AE95" s="11"/>
    </row>
    <row r="96" spans="1:31" ht="15" x14ac:dyDescent="0.25">
      <c r="A96" s="13"/>
      <c r="K96" s="13"/>
      <c r="L96" s="13"/>
      <c r="M96" s="13"/>
      <c r="N96" s="13"/>
      <c r="O96" s="16"/>
      <c r="P96" s="13"/>
      <c r="Q96" s="13"/>
      <c r="R96" s="13"/>
      <c r="S96" s="13"/>
      <c r="T96" s="13"/>
      <c r="U96" s="13"/>
      <c r="AB96" s="11"/>
      <c r="AC96" s="11"/>
      <c r="AD96" s="11"/>
      <c r="AE96" s="11"/>
    </row>
    <row r="97" spans="1:31" ht="15" x14ac:dyDescent="0.25">
      <c r="A97" s="13"/>
      <c r="K97" s="13"/>
      <c r="L97" s="13"/>
      <c r="M97" s="13"/>
      <c r="N97" s="13"/>
      <c r="O97" s="16"/>
      <c r="P97" s="13"/>
      <c r="Q97" s="13"/>
      <c r="R97" s="13"/>
      <c r="S97" s="13"/>
      <c r="T97" s="13"/>
      <c r="U97" s="13"/>
      <c r="AB97" s="11"/>
      <c r="AC97" s="11"/>
      <c r="AD97" s="11"/>
      <c r="AE97" s="11"/>
    </row>
    <row r="98" spans="1:31" ht="15" x14ac:dyDescent="0.25">
      <c r="A98" s="13"/>
      <c r="K98" s="13"/>
      <c r="L98" s="13"/>
      <c r="M98" s="13"/>
      <c r="N98" s="13"/>
      <c r="O98" s="16"/>
      <c r="P98" s="13"/>
      <c r="Q98" s="13"/>
      <c r="R98" s="13"/>
      <c r="S98" s="13"/>
      <c r="T98" s="13"/>
      <c r="U98" s="13"/>
      <c r="AB98" s="11"/>
      <c r="AC98" s="11"/>
      <c r="AD98" s="11"/>
      <c r="AE98" s="11"/>
    </row>
    <row r="99" spans="1:31" ht="15" x14ac:dyDescent="0.25">
      <c r="A99" s="13"/>
      <c r="K99" s="13"/>
      <c r="L99" s="13"/>
      <c r="M99" s="13"/>
      <c r="N99" s="13"/>
      <c r="O99" s="16"/>
      <c r="P99" s="13"/>
      <c r="Q99" s="13"/>
      <c r="R99" s="13"/>
      <c r="S99" s="13"/>
      <c r="T99" s="13"/>
      <c r="U99" s="13"/>
      <c r="AB99" s="11"/>
      <c r="AC99" s="11"/>
      <c r="AD99" s="11"/>
      <c r="AE99" s="11"/>
    </row>
    <row r="100" spans="1:31" ht="15" x14ac:dyDescent="0.25">
      <c r="A100" s="13"/>
      <c r="K100" s="13"/>
      <c r="L100" s="13"/>
      <c r="M100" s="13"/>
      <c r="N100" s="13"/>
      <c r="O100" s="16"/>
      <c r="P100" s="13"/>
      <c r="Q100" s="13"/>
      <c r="R100" s="13"/>
      <c r="S100" s="13"/>
      <c r="T100" s="13"/>
      <c r="U100" s="13"/>
      <c r="AB100" s="11"/>
      <c r="AC100" s="11"/>
      <c r="AD100" s="11"/>
      <c r="AE100" s="11"/>
    </row>
    <row r="101" spans="1:31" ht="15" x14ac:dyDescent="0.25">
      <c r="A101" s="13"/>
      <c r="K101" s="13"/>
      <c r="L101" s="13"/>
      <c r="M101" s="13"/>
      <c r="N101" s="13"/>
      <c r="O101" s="16"/>
      <c r="P101" s="13"/>
      <c r="Q101" s="13"/>
      <c r="R101" s="13"/>
      <c r="S101" s="13"/>
      <c r="T101" s="13"/>
      <c r="U101" s="13"/>
      <c r="AB101" s="11"/>
      <c r="AC101" s="11"/>
      <c r="AD101" s="11"/>
      <c r="AE101" s="11"/>
    </row>
    <row r="102" spans="1:31" ht="15" x14ac:dyDescent="0.25">
      <c r="A102" s="13"/>
      <c r="K102" s="13"/>
      <c r="L102" s="13"/>
      <c r="M102" s="13"/>
      <c r="N102" s="13"/>
      <c r="O102" s="16"/>
      <c r="P102" s="13"/>
      <c r="Q102" s="13"/>
      <c r="R102" s="13"/>
      <c r="S102" s="13"/>
      <c r="T102" s="13"/>
      <c r="U102" s="13"/>
      <c r="AB102" s="11"/>
      <c r="AC102" s="11"/>
      <c r="AD102" s="11"/>
      <c r="AE102" s="11"/>
    </row>
    <row r="103" spans="1:31" ht="15" x14ac:dyDescent="0.25">
      <c r="A103" s="13"/>
      <c r="K103" s="13"/>
      <c r="L103" s="13"/>
      <c r="M103" s="13"/>
      <c r="N103" s="13"/>
      <c r="O103" s="16"/>
      <c r="P103" s="13"/>
      <c r="Q103" s="13"/>
      <c r="R103" s="13"/>
      <c r="S103" s="13"/>
      <c r="T103" s="13"/>
      <c r="U103" s="13"/>
      <c r="AB103" s="11"/>
      <c r="AC103" s="11"/>
      <c r="AD103" s="11"/>
      <c r="AE103" s="11"/>
    </row>
    <row r="104" spans="1:31" ht="15" x14ac:dyDescent="0.25">
      <c r="A104" s="13"/>
      <c r="K104" s="13"/>
      <c r="L104" s="13"/>
      <c r="M104" s="13"/>
      <c r="N104" s="13"/>
      <c r="O104" s="16"/>
      <c r="P104" s="13"/>
      <c r="Q104" s="13"/>
      <c r="R104" s="13"/>
      <c r="S104" s="13"/>
      <c r="T104" s="13"/>
      <c r="U104" s="13"/>
      <c r="AB104" s="11"/>
      <c r="AC104" s="11"/>
      <c r="AD104" s="11"/>
      <c r="AE104" s="11"/>
    </row>
    <row r="105" spans="1:31" ht="15" x14ac:dyDescent="0.25">
      <c r="A105" s="13"/>
      <c r="K105" s="13"/>
      <c r="L105" s="13"/>
      <c r="M105" s="13"/>
      <c r="N105" s="13"/>
      <c r="O105" s="16"/>
      <c r="P105" s="13"/>
      <c r="Q105" s="13"/>
      <c r="R105" s="13"/>
      <c r="S105" s="13"/>
      <c r="T105" s="13"/>
      <c r="U105" s="13"/>
      <c r="AB105" s="11"/>
      <c r="AC105" s="11"/>
      <c r="AD105" s="11"/>
      <c r="AE105" s="11"/>
    </row>
    <row r="106" spans="1:31" ht="15" x14ac:dyDescent="0.25">
      <c r="A106" s="13"/>
      <c r="K106" s="13"/>
      <c r="L106" s="13"/>
      <c r="M106" s="13"/>
      <c r="N106" s="13"/>
      <c r="O106" s="16"/>
      <c r="P106" s="13"/>
      <c r="Q106" s="13"/>
      <c r="R106" s="13"/>
      <c r="S106" s="13"/>
      <c r="T106" s="13"/>
      <c r="U106" s="13"/>
      <c r="AB106" s="11"/>
      <c r="AC106" s="11"/>
      <c r="AD106" s="11"/>
      <c r="AE106" s="11"/>
    </row>
    <row r="107" spans="1:31" ht="15" x14ac:dyDescent="0.25">
      <c r="A107" s="13"/>
      <c r="K107" s="13"/>
      <c r="L107" s="13"/>
      <c r="M107" s="13"/>
      <c r="N107" s="13"/>
      <c r="O107" s="16"/>
      <c r="P107" s="13"/>
      <c r="Q107" s="13"/>
      <c r="R107" s="13"/>
      <c r="S107" s="13"/>
      <c r="T107" s="13"/>
      <c r="U107" s="13"/>
      <c r="AB107" s="11"/>
      <c r="AC107" s="11"/>
      <c r="AD107" s="11"/>
      <c r="AE107" s="11"/>
    </row>
    <row r="108" spans="1:31" ht="15" x14ac:dyDescent="0.25">
      <c r="A108" s="13"/>
      <c r="K108" s="13"/>
      <c r="L108" s="13"/>
      <c r="M108" s="13"/>
      <c r="N108" s="13"/>
      <c r="O108" s="16"/>
      <c r="P108" s="13"/>
      <c r="Q108" s="13"/>
      <c r="R108" s="13"/>
      <c r="S108" s="13"/>
      <c r="T108" s="13"/>
      <c r="U108" s="13"/>
      <c r="AB108" s="11"/>
      <c r="AC108" s="11"/>
      <c r="AD108" s="11"/>
      <c r="AE108" s="11"/>
    </row>
    <row r="109" spans="1:31" ht="15" x14ac:dyDescent="0.2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6"/>
      <c r="P109" s="13"/>
      <c r="Q109" s="13"/>
      <c r="R109" s="13"/>
      <c r="S109" s="13"/>
      <c r="T109" s="13"/>
      <c r="U109" s="13"/>
      <c r="AB109" s="11"/>
      <c r="AC109" s="11"/>
      <c r="AD109" s="11"/>
      <c r="AE109" s="11"/>
    </row>
    <row r="110" spans="1:31" ht="15" x14ac:dyDescent="0.2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6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1"/>
      <c r="AC110" s="11"/>
      <c r="AD110" s="11"/>
      <c r="AE110" s="11"/>
    </row>
    <row r="111" spans="1:31" ht="15" x14ac:dyDescent="0.2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6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1"/>
      <c r="AC111" s="11"/>
      <c r="AD111" s="11"/>
      <c r="AE111" s="11"/>
    </row>
    <row r="112" spans="1:31" ht="15" x14ac:dyDescent="0.2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6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1"/>
      <c r="AC112" s="11"/>
      <c r="AD112" s="11"/>
      <c r="AE112" s="11"/>
    </row>
    <row r="113" spans="1:31" ht="15" x14ac:dyDescent="0.2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6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1"/>
      <c r="AC113" s="11"/>
      <c r="AD113" s="11"/>
      <c r="AE113" s="11"/>
    </row>
    <row r="114" spans="1:31" ht="15" x14ac:dyDescent="0.2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6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1"/>
      <c r="AC114" s="11"/>
      <c r="AD114" s="11"/>
      <c r="AE114" s="11"/>
    </row>
    <row r="115" spans="1:31" ht="15" x14ac:dyDescent="0.2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6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1"/>
      <c r="AC115" s="11"/>
      <c r="AD115" s="11"/>
      <c r="AE115" s="11"/>
    </row>
    <row r="116" spans="1:31" ht="15" x14ac:dyDescent="0.2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6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1"/>
      <c r="AC116" s="11"/>
      <c r="AD116" s="11"/>
      <c r="AE116" s="11"/>
    </row>
    <row r="117" spans="1:31" ht="15" x14ac:dyDescent="0.2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6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1"/>
      <c r="AC117" s="11"/>
      <c r="AD117" s="11"/>
      <c r="AE117" s="11"/>
    </row>
    <row r="118" spans="1:31" ht="15" x14ac:dyDescent="0.2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6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1"/>
      <c r="AC118" s="11"/>
      <c r="AD118" s="11"/>
      <c r="AE118" s="11"/>
    </row>
    <row r="119" spans="1:31" ht="15" x14ac:dyDescent="0.2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6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1"/>
      <c r="AC119" s="11"/>
      <c r="AD119" s="11"/>
      <c r="AE119" s="11"/>
    </row>
    <row r="120" spans="1:31" ht="15" x14ac:dyDescent="0.2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6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1"/>
      <c r="AC120" s="11"/>
      <c r="AD120" s="11"/>
      <c r="AE120" s="11"/>
    </row>
    <row r="121" spans="1:31" ht="15" x14ac:dyDescent="0.2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6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1"/>
      <c r="AC121" s="11"/>
      <c r="AD121" s="11"/>
      <c r="AE121" s="11"/>
    </row>
    <row r="122" spans="1:31" ht="15" x14ac:dyDescent="0.2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6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1"/>
      <c r="AC122" s="11"/>
      <c r="AD122" s="11"/>
      <c r="AE122" s="11"/>
    </row>
    <row r="123" spans="1:31" ht="15" x14ac:dyDescent="0.2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6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1"/>
      <c r="AC123" s="11"/>
      <c r="AD123" s="11"/>
      <c r="AE123" s="11"/>
    </row>
    <row r="124" spans="1:31" ht="15" x14ac:dyDescent="0.2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6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1"/>
      <c r="AC124" s="11"/>
      <c r="AD124" s="11"/>
      <c r="AE124" s="11"/>
    </row>
    <row r="125" spans="1:31" ht="15" x14ac:dyDescent="0.2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6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1"/>
      <c r="AC125" s="11"/>
      <c r="AD125" s="11"/>
      <c r="AE125" s="11"/>
    </row>
    <row r="126" spans="1:31" ht="15" x14ac:dyDescent="0.2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6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1"/>
      <c r="AC126" s="11"/>
      <c r="AD126" s="11"/>
      <c r="AE126" s="11"/>
    </row>
    <row r="127" spans="1:31" ht="15" x14ac:dyDescent="0.2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6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1"/>
      <c r="AC127" s="11"/>
      <c r="AD127" s="11"/>
      <c r="AE127" s="11"/>
    </row>
    <row r="128" spans="1:31" ht="15" x14ac:dyDescent="0.2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6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1"/>
      <c r="AC128" s="11"/>
      <c r="AD128" s="11"/>
      <c r="AE128" s="11"/>
    </row>
    <row r="129" spans="1:31" ht="15" x14ac:dyDescent="0.2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6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1"/>
      <c r="AC129" s="11"/>
      <c r="AD129" s="11"/>
      <c r="AE129" s="11"/>
    </row>
    <row r="130" spans="1:31" ht="15" x14ac:dyDescent="0.2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6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1"/>
      <c r="AC130" s="11"/>
      <c r="AD130" s="11"/>
      <c r="AE130" s="11"/>
    </row>
    <row r="131" spans="1:31" ht="15" x14ac:dyDescent="0.2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6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1"/>
      <c r="AC131" s="11"/>
      <c r="AD131" s="11"/>
      <c r="AE131" s="11"/>
    </row>
    <row r="132" spans="1:31" ht="15" x14ac:dyDescent="0.2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6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1"/>
      <c r="AC132" s="11"/>
      <c r="AD132" s="11"/>
      <c r="AE132" s="11"/>
    </row>
    <row r="133" spans="1:31" ht="15" x14ac:dyDescent="0.2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6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1"/>
      <c r="AC133" s="11"/>
      <c r="AD133" s="11"/>
      <c r="AE133" s="11"/>
    </row>
    <row r="134" spans="1:31" ht="15" x14ac:dyDescent="0.2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6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1"/>
      <c r="AC134" s="11"/>
      <c r="AD134" s="11"/>
      <c r="AE134" s="11"/>
    </row>
    <row r="135" spans="1:31" ht="15" x14ac:dyDescent="0.2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6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1"/>
      <c r="AC135" s="11"/>
      <c r="AD135" s="11"/>
      <c r="AE135" s="11"/>
    </row>
    <row r="136" spans="1:31" ht="15" x14ac:dyDescent="0.2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6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1"/>
      <c r="AC136" s="11"/>
      <c r="AD136" s="11"/>
      <c r="AE136" s="11"/>
    </row>
    <row r="137" spans="1:31" ht="15" x14ac:dyDescent="0.2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6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1"/>
      <c r="AC137" s="11"/>
      <c r="AD137" s="11"/>
      <c r="AE137" s="11"/>
    </row>
    <row r="138" spans="1:31" ht="15" x14ac:dyDescent="0.2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6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1"/>
      <c r="AC138" s="11"/>
      <c r="AD138" s="11"/>
      <c r="AE138" s="11"/>
    </row>
    <row r="139" spans="1:31" ht="15" x14ac:dyDescent="0.2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6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1"/>
      <c r="AC139" s="11"/>
      <c r="AD139" s="11"/>
      <c r="AE139" s="11"/>
    </row>
    <row r="140" spans="1:31" ht="15" x14ac:dyDescent="0.2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6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1"/>
      <c r="AC140" s="11"/>
      <c r="AD140" s="11"/>
      <c r="AE140" s="11"/>
    </row>
    <row r="141" spans="1:31" ht="15" x14ac:dyDescent="0.2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6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1"/>
      <c r="AC141" s="11"/>
      <c r="AD141" s="11"/>
      <c r="AE141" s="11"/>
    </row>
    <row r="142" spans="1:31" ht="15" x14ac:dyDescent="0.2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6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1"/>
      <c r="AC142" s="11"/>
      <c r="AD142" s="11"/>
      <c r="AE142" s="11"/>
    </row>
    <row r="143" spans="1:31" ht="15" x14ac:dyDescent="0.2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6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1"/>
      <c r="AC143" s="11"/>
      <c r="AD143" s="11"/>
      <c r="AE143" s="11"/>
    </row>
    <row r="144" spans="1:31" ht="15" x14ac:dyDescent="0.2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6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1"/>
      <c r="AC144" s="11"/>
      <c r="AD144" s="11"/>
      <c r="AE144" s="11"/>
    </row>
    <row r="145" spans="1:31" ht="15" x14ac:dyDescent="0.2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6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1"/>
      <c r="AC145" s="11"/>
      <c r="AD145" s="11"/>
      <c r="AE145" s="11"/>
    </row>
    <row r="146" spans="1:31" ht="15" x14ac:dyDescent="0.2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6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1"/>
      <c r="AC146" s="11"/>
      <c r="AD146" s="11"/>
      <c r="AE146" s="11"/>
    </row>
    <row r="147" spans="1:31" ht="15" x14ac:dyDescent="0.2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6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1"/>
      <c r="AC147" s="11"/>
      <c r="AD147" s="11"/>
      <c r="AE147" s="11"/>
    </row>
    <row r="148" spans="1:31" ht="15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6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1"/>
      <c r="AC148" s="11"/>
      <c r="AD148" s="11"/>
      <c r="AE148" s="11"/>
    </row>
    <row r="149" spans="1:31" ht="15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6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1"/>
      <c r="AC149" s="11"/>
      <c r="AD149" s="11"/>
      <c r="AE149" s="11"/>
    </row>
    <row r="150" spans="1:31" ht="15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6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1"/>
      <c r="AC150" s="11"/>
      <c r="AD150" s="11"/>
      <c r="AE150" s="11"/>
    </row>
    <row r="151" spans="1:31" ht="15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6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1"/>
      <c r="AC151" s="11"/>
      <c r="AD151" s="11"/>
      <c r="AE151" s="11"/>
    </row>
    <row r="152" spans="1:31" ht="15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6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1"/>
      <c r="AC152" s="11"/>
      <c r="AD152" s="11"/>
      <c r="AE152" s="11"/>
    </row>
    <row r="153" spans="1:31" ht="15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6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1"/>
      <c r="AC153" s="11"/>
      <c r="AD153" s="11"/>
      <c r="AE153" s="11"/>
    </row>
    <row r="154" spans="1:31" ht="15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6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1"/>
      <c r="AC154" s="11"/>
      <c r="AD154" s="11"/>
      <c r="AE154" s="11"/>
    </row>
    <row r="155" spans="1:31" ht="15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6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1"/>
      <c r="AC155" s="11"/>
      <c r="AD155" s="11"/>
      <c r="AE155" s="11"/>
    </row>
    <row r="156" spans="1:31" ht="15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6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1"/>
      <c r="AC156" s="11"/>
      <c r="AD156" s="11"/>
      <c r="AE156" s="11"/>
    </row>
    <row r="157" spans="1:31" ht="15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6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1"/>
      <c r="AC157" s="11"/>
      <c r="AD157" s="11"/>
      <c r="AE157" s="11"/>
    </row>
    <row r="158" spans="1:31" ht="15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6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1"/>
      <c r="AC158" s="11"/>
      <c r="AD158" s="11"/>
      <c r="AE158" s="11"/>
    </row>
    <row r="159" spans="1:31" ht="15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6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1"/>
      <c r="AC159" s="11"/>
      <c r="AD159" s="11"/>
      <c r="AE159" s="11"/>
    </row>
    <row r="160" spans="1:31" ht="15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6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1"/>
      <c r="AC160" s="11"/>
      <c r="AD160" s="11"/>
      <c r="AE160" s="11"/>
    </row>
    <row r="161" spans="1:31" ht="15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6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1"/>
      <c r="AC161" s="11"/>
      <c r="AD161" s="11"/>
      <c r="AE161" s="11"/>
    </row>
    <row r="162" spans="1:31" ht="15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6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1"/>
      <c r="AC162" s="11"/>
      <c r="AD162" s="11"/>
      <c r="AE162" s="11"/>
    </row>
    <row r="163" spans="1:31" ht="15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6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1"/>
      <c r="AC163" s="11"/>
      <c r="AD163" s="11"/>
      <c r="AE163" s="11"/>
    </row>
    <row r="164" spans="1:31" ht="15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6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1"/>
      <c r="AC164" s="11"/>
      <c r="AD164" s="11"/>
      <c r="AE164" s="11"/>
    </row>
    <row r="165" spans="1:31" ht="15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6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1"/>
      <c r="AC165" s="11"/>
      <c r="AD165" s="11"/>
      <c r="AE165" s="11"/>
    </row>
    <row r="166" spans="1:31" ht="15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6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1"/>
      <c r="AC166" s="11"/>
      <c r="AD166" s="11"/>
      <c r="AE166" s="11"/>
    </row>
    <row r="167" spans="1:31" ht="15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6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1"/>
      <c r="AC167" s="11"/>
      <c r="AD167" s="11"/>
      <c r="AE167" s="11"/>
    </row>
    <row r="168" spans="1:31" ht="15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6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1"/>
      <c r="AC168" s="11"/>
      <c r="AD168" s="11"/>
      <c r="AE168" s="11"/>
    </row>
    <row r="169" spans="1:31" ht="15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6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1"/>
      <c r="AC169" s="11"/>
      <c r="AD169" s="11"/>
      <c r="AE169" s="11"/>
    </row>
    <row r="170" spans="1:31" ht="15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6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1"/>
      <c r="AC170" s="11"/>
      <c r="AD170" s="11"/>
      <c r="AE170" s="11"/>
    </row>
    <row r="171" spans="1:31" ht="15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6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1"/>
      <c r="AC171" s="11"/>
      <c r="AD171" s="11"/>
      <c r="AE171" s="11"/>
    </row>
    <row r="172" spans="1:31" ht="15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6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1"/>
      <c r="AC172" s="11"/>
      <c r="AD172" s="11"/>
      <c r="AE172" s="11"/>
    </row>
    <row r="173" spans="1:31" ht="15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6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1"/>
      <c r="AC173" s="11"/>
      <c r="AD173" s="11"/>
      <c r="AE173" s="11"/>
    </row>
    <row r="174" spans="1:31" ht="15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6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1"/>
      <c r="AC174" s="11"/>
      <c r="AD174" s="11"/>
      <c r="AE174" s="11"/>
    </row>
    <row r="175" spans="1:31" ht="15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6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1"/>
      <c r="AC175" s="11"/>
      <c r="AD175" s="11"/>
      <c r="AE175" s="11"/>
    </row>
    <row r="176" spans="1:31" ht="15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6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1"/>
      <c r="AC176" s="11"/>
      <c r="AD176" s="11"/>
      <c r="AE176" s="11"/>
    </row>
    <row r="177" spans="1:31" ht="15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6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1"/>
      <c r="AC177" s="11"/>
      <c r="AD177" s="11"/>
      <c r="AE177" s="11"/>
    </row>
    <row r="178" spans="1:31" ht="15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6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1"/>
      <c r="AC178" s="11"/>
      <c r="AD178" s="11"/>
      <c r="AE178" s="11"/>
    </row>
    <row r="179" spans="1:31" ht="15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6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1"/>
      <c r="AC179" s="11"/>
      <c r="AD179" s="11"/>
      <c r="AE179" s="11"/>
    </row>
    <row r="180" spans="1:31" ht="15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6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1"/>
      <c r="AC180" s="11"/>
      <c r="AD180" s="11"/>
      <c r="AE180" s="11"/>
    </row>
    <row r="181" spans="1:31" ht="15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6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1"/>
      <c r="AC181" s="11"/>
      <c r="AD181" s="11"/>
      <c r="AE181" s="11"/>
    </row>
    <row r="182" spans="1:31" ht="15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6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1"/>
      <c r="AC182" s="11"/>
      <c r="AD182" s="11"/>
      <c r="AE182" s="11"/>
    </row>
    <row r="183" spans="1:31" ht="15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6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1"/>
      <c r="AC183" s="11"/>
      <c r="AD183" s="11"/>
      <c r="AE183" s="11"/>
    </row>
    <row r="184" spans="1:31" ht="15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6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1"/>
      <c r="AC184" s="11"/>
      <c r="AD184" s="11"/>
      <c r="AE184" s="11"/>
    </row>
    <row r="185" spans="1:31" ht="15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6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1"/>
      <c r="AC185" s="11"/>
      <c r="AD185" s="11"/>
      <c r="AE185" s="11"/>
    </row>
    <row r="186" spans="1:31" ht="15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6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1"/>
      <c r="AC186" s="11"/>
      <c r="AD186" s="11"/>
      <c r="AE186" s="11"/>
    </row>
    <row r="187" spans="1:31" ht="15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6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1"/>
      <c r="AC187" s="11"/>
      <c r="AD187" s="11"/>
      <c r="AE187" s="11"/>
    </row>
    <row r="188" spans="1:31" ht="15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6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1"/>
      <c r="AC188" s="11"/>
      <c r="AD188" s="11"/>
      <c r="AE188" s="11"/>
    </row>
    <row r="189" spans="1:31" ht="15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6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1"/>
      <c r="AC189" s="11"/>
      <c r="AD189" s="11"/>
      <c r="AE189" s="11"/>
    </row>
    <row r="190" spans="1:31" ht="15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6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1"/>
      <c r="AC190" s="11"/>
      <c r="AD190" s="11"/>
      <c r="AE190" s="11"/>
    </row>
    <row r="191" spans="1:31" ht="15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6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1"/>
      <c r="AC191" s="11"/>
      <c r="AD191" s="11"/>
      <c r="AE191" s="11"/>
    </row>
    <row r="192" spans="1:31" ht="15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6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1"/>
      <c r="AC192" s="11"/>
      <c r="AD192" s="11"/>
      <c r="AE192" s="11"/>
    </row>
    <row r="193" spans="1:31" ht="15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6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1"/>
      <c r="AC193" s="11"/>
      <c r="AD193" s="11"/>
      <c r="AE193" s="11"/>
    </row>
    <row r="194" spans="1:31" ht="15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6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1"/>
      <c r="AC194" s="11"/>
      <c r="AD194" s="11"/>
      <c r="AE194" s="11"/>
    </row>
    <row r="195" spans="1:31" ht="15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6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1"/>
      <c r="AC195" s="11"/>
      <c r="AD195" s="11"/>
      <c r="AE195" s="11"/>
    </row>
    <row r="196" spans="1:31" ht="15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6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1"/>
      <c r="AC196" s="11"/>
      <c r="AD196" s="11"/>
      <c r="AE196" s="11"/>
    </row>
    <row r="197" spans="1:31" ht="15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6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1"/>
      <c r="AC197" s="11"/>
      <c r="AD197" s="11"/>
      <c r="AE197" s="11"/>
    </row>
    <row r="198" spans="1:31" ht="15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6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1"/>
      <c r="AC198" s="11"/>
      <c r="AD198" s="11"/>
      <c r="AE198" s="11"/>
    </row>
    <row r="199" spans="1:31" ht="15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6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1"/>
      <c r="AC199" s="11"/>
      <c r="AD199" s="11"/>
      <c r="AE199" s="11"/>
    </row>
    <row r="200" spans="1:31" ht="15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6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1"/>
      <c r="AC200" s="11"/>
      <c r="AD200" s="11"/>
      <c r="AE200" s="11"/>
    </row>
    <row r="201" spans="1:31" ht="15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6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1"/>
      <c r="AC201" s="11"/>
      <c r="AD201" s="11"/>
      <c r="AE201" s="11"/>
    </row>
    <row r="202" spans="1:31" ht="15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6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1"/>
      <c r="AC202" s="11"/>
      <c r="AD202" s="11"/>
      <c r="AE202" s="11"/>
    </row>
    <row r="203" spans="1:31" ht="15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6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1"/>
      <c r="AC203" s="11"/>
      <c r="AD203" s="11"/>
      <c r="AE203" s="11"/>
    </row>
    <row r="204" spans="1:31" ht="15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6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1"/>
      <c r="AC204" s="11"/>
      <c r="AD204" s="11"/>
      <c r="AE204" s="11"/>
    </row>
    <row r="205" spans="1:31" ht="15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6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1"/>
      <c r="AC205" s="11"/>
      <c r="AD205" s="11"/>
      <c r="AE205" s="11"/>
    </row>
    <row r="206" spans="1:31" ht="15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6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1"/>
      <c r="AC206" s="11"/>
      <c r="AD206" s="11"/>
      <c r="AE206" s="11"/>
    </row>
    <row r="207" spans="1:31" ht="15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6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1"/>
      <c r="AC207" s="11"/>
      <c r="AD207" s="11"/>
      <c r="AE207" s="11"/>
    </row>
    <row r="208" spans="1:31" ht="15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6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1"/>
      <c r="AC208" s="11"/>
      <c r="AD208" s="11"/>
      <c r="AE208" s="11"/>
    </row>
    <row r="209" spans="1:31" ht="15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6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1"/>
      <c r="AC209" s="11"/>
      <c r="AD209" s="11"/>
      <c r="AE209" s="11"/>
    </row>
    <row r="210" spans="1:31" ht="15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6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1"/>
      <c r="AC210" s="11"/>
      <c r="AD210" s="11"/>
      <c r="AE210" s="11"/>
    </row>
    <row r="211" spans="1:31" ht="15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6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1"/>
      <c r="AC211" s="11"/>
      <c r="AD211" s="11"/>
      <c r="AE211" s="11"/>
    </row>
    <row r="212" spans="1:31" ht="15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6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1"/>
      <c r="AC212" s="11"/>
      <c r="AD212" s="11"/>
      <c r="AE212" s="11"/>
    </row>
    <row r="213" spans="1:31" ht="15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6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1"/>
      <c r="AC213" s="11"/>
      <c r="AD213" s="11"/>
      <c r="AE213" s="11"/>
    </row>
    <row r="214" spans="1:31" ht="15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6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1"/>
      <c r="AC214" s="11"/>
      <c r="AD214" s="11"/>
      <c r="AE214" s="11"/>
    </row>
    <row r="215" spans="1:31" ht="15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6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1"/>
      <c r="AC215" s="11"/>
      <c r="AD215" s="11"/>
      <c r="AE215" s="11"/>
    </row>
    <row r="216" spans="1:31" ht="15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6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1"/>
      <c r="AC216" s="11"/>
      <c r="AD216" s="11"/>
      <c r="AE216" s="11"/>
    </row>
    <row r="217" spans="1:31" ht="15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6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1"/>
      <c r="AC217" s="11"/>
      <c r="AD217" s="11"/>
      <c r="AE217" s="11"/>
    </row>
    <row r="218" spans="1:31" ht="15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6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1"/>
      <c r="AC218" s="11"/>
      <c r="AD218" s="11"/>
      <c r="AE218" s="11"/>
    </row>
    <row r="219" spans="1:31" ht="15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6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1"/>
      <c r="AC219" s="11"/>
      <c r="AD219" s="11"/>
      <c r="AE219" s="11"/>
    </row>
    <row r="220" spans="1:31" ht="15" x14ac:dyDescent="0.25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2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</row>
    <row r="221" spans="1:31" ht="15" x14ac:dyDescent="0.25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2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</row>
    <row r="222" spans="1:31" ht="15" x14ac:dyDescent="0.25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2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</row>
    <row r="223" spans="1:31" ht="15" x14ac:dyDescent="0.25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2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</row>
    <row r="224" spans="1:31" ht="15" x14ac:dyDescent="0.25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2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</row>
    <row r="225" spans="1:31" ht="15" x14ac:dyDescent="0.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2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</row>
    <row r="226" spans="1:31" ht="15" x14ac:dyDescent="0.25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2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</row>
    <row r="227" spans="1:31" ht="15" x14ac:dyDescent="0.2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2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</row>
    <row r="228" spans="1:31" ht="15" x14ac:dyDescent="0.25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2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</row>
    <row r="229" spans="1:31" ht="15" x14ac:dyDescent="0.25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2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</row>
    <row r="230" spans="1:31" ht="15" x14ac:dyDescent="0.25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2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</row>
    <row r="231" spans="1:31" ht="15" x14ac:dyDescent="0.25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2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</row>
    <row r="232" spans="1:31" ht="15" x14ac:dyDescent="0.25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2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</row>
    <row r="233" spans="1:31" ht="15" x14ac:dyDescent="0.25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2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</row>
    <row r="234" spans="1:31" ht="15" x14ac:dyDescent="0.25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2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</row>
    <row r="235" spans="1:31" ht="15" x14ac:dyDescent="0.2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2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</row>
    <row r="236" spans="1:31" ht="15" x14ac:dyDescent="0.25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2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</row>
    <row r="237" spans="1:31" ht="15" x14ac:dyDescent="0.25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2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</row>
    <row r="238" spans="1:31" ht="15" x14ac:dyDescent="0.25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2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</row>
    <row r="239" spans="1:31" ht="15" x14ac:dyDescent="0.25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2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</row>
    <row r="240" spans="1:31" ht="15" x14ac:dyDescent="0.25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2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</row>
    <row r="241" spans="1:31" ht="15" x14ac:dyDescent="0.25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2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</row>
    <row r="242" spans="1:31" ht="15" x14ac:dyDescent="0.25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2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</row>
    <row r="243" spans="1:31" ht="15" x14ac:dyDescent="0.25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2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</row>
    <row r="244" spans="1:31" ht="15" x14ac:dyDescent="0.25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2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</row>
  </sheetData>
  <mergeCells count="70">
    <mergeCell ref="D66:J66"/>
    <mergeCell ref="D67:J67"/>
    <mergeCell ref="A63:L63"/>
    <mergeCell ref="A70:L70"/>
    <mergeCell ref="B67:C67"/>
    <mergeCell ref="B68:C68"/>
    <mergeCell ref="B69:C69"/>
    <mergeCell ref="A64:M64"/>
    <mergeCell ref="D65:J65"/>
    <mergeCell ref="K65:L65"/>
    <mergeCell ref="A71:L71"/>
    <mergeCell ref="A9:B10"/>
    <mergeCell ref="D68:J68"/>
    <mergeCell ref="D69:J69"/>
    <mergeCell ref="K66:L66"/>
    <mergeCell ref="K67:L67"/>
    <mergeCell ref="K68:L68"/>
    <mergeCell ref="K69:L69"/>
    <mergeCell ref="B65:C65"/>
    <mergeCell ref="B66:C66"/>
    <mergeCell ref="B55:L55"/>
    <mergeCell ref="B56:L56"/>
    <mergeCell ref="A62:L62"/>
    <mergeCell ref="B60:L60"/>
    <mergeCell ref="B61:L61"/>
    <mergeCell ref="B57:L57"/>
    <mergeCell ref="C45:L45"/>
    <mergeCell ref="B59:L59"/>
    <mergeCell ref="C48:L48"/>
    <mergeCell ref="C49:L49"/>
    <mergeCell ref="A50:L50"/>
    <mergeCell ref="A51:M51"/>
    <mergeCell ref="B53:L53"/>
    <mergeCell ref="B54:L54"/>
    <mergeCell ref="B58:L58"/>
    <mergeCell ref="C47:L47"/>
    <mergeCell ref="C46:L46"/>
    <mergeCell ref="B52:L52"/>
    <mergeCell ref="A44:M44"/>
    <mergeCell ref="A40:M40"/>
    <mergeCell ref="C41:L41"/>
    <mergeCell ref="C42:L42"/>
    <mergeCell ref="A43:L43"/>
    <mergeCell ref="D1:M1"/>
    <mergeCell ref="D2:M2"/>
    <mergeCell ref="E9:E10"/>
    <mergeCell ref="D3:M3"/>
    <mergeCell ref="H7:I7"/>
    <mergeCell ref="J7:K7"/>
    <mergeCell ref="A8:M8"/>
    <mergeCell ref="D4:M5"/>
    <mergeCell ref="G9:G10"/>
    <mergeCell ref="F7:G7"/>
    <mergeCell ref="M9:M10"/>
    <mergeCell ref="D9:D10"/>
    <mergeCell ref="F9:F10"/>
    <mergeCell ref="C9:C10"/>
    <mergeCell ref="K9:K10"/>
    <mergeCell ref="A39:L39"/>
    <mergeCell ref="B35:L35"/>
    <mergeCell ref="B34:L34"/>
    <mergeCell ref="A33:M33"/>
    <mergeCell ref="L9:L10"/>
    <mergeCell ref="H9:J9"/>
    <mergeCell ref="B38:L38"/>
    <mergeCell ref="A32:J32"/>
    <mergeCell ref="A21:M21"/>
    <mergeCell ref="A20:J20"/>
    <mergeCell ref="B36:L36"/>
    <mergeCell ref="B37:L37"/>
  </mergeCells>
  <phoneticPr fontId="4" type="noConversion"/>
  <pageMargins left="0.25" right="0.25" top="0.75" bottom="0.75" header="0.3" footer="0.3"/>
  <pageSetup paperSize="5" scale="61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'FB - F&amp;A Rates'!$A$7:$A$13</xm:f>
          </x14:formula1>
          <xm:sqref>E11:E19 E22:E31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95"/>
  <sheetViews>
    <sheetView zoomScale="80" zoomScaleNormal="80" workbookViewId="0">
      <selection activeCell="A6" sqref="A6"/>
    </sheetView>
  </sheetViews>
  <sheetFormatPr defaultColWidth="9.140625" defaultRowHeight="12.75" x14ac:dyDescent="0.2"/>
  <cols>
    <col min="1" max="1" width="3.140625" style="2" bestFit="1" customWidth="1"/>
    <col min="2" max="2" width="28.140625" style="2" customWidth="1"/>
    <col min="3" max="3" width="5.28515625" style="2" bestFit="1" customWidth="1"/>
    <col min="4" max="4" width="18.5703125" style="2" customWidth="1"/>
    <col min="5" max="5" width="17.140625" style="2" customWidth="1"/>
    <col min="6" max="6" width="10.7109375" style="2" customWidth="1"/>
    <col min="7" max="7" width="9.7109375" style="2" customWidth="1"/>
    <col min="8" max="10" width="6.42578125" style="2" customWidth="1"/>
    <col min="11" max="11" width="12.5703125" style="2" customWidth="1"/>
    <col min="12" max="12" width="11.7109375" style="2" customWidth="1"/>
    <col min="13" max="13" width="12.7109375" style="2" customWidth="1"/>
    <col min="14" max="14" width="3.5703125" style="2" customWidth="1"/>
    <col min="15" max="15" width="13.7109375" style="2" customWidth="1"/>
    <col min="16" max="16" width="9.140625" style="2"/>
    <col min="17" max="17" width="21.28515625" style="2" customWidth="1"/>
    <col min="18" max="18" width="13.5703125" style="2" customWidth="1"/>
    <col min="19" max="16384" width="9.140625" style="2"/>
  </cols>
  <sheetData>
    <row r="1" spans="1:23" ht="15" x14ac:dyDescent="0.25">
      <c r="A1" s="13"/>
      <c r="B1" s="14" t="s">
        <v>71</v>
      </c>
      <c r="C1" s="13"/>
      <c r="D1" s="272">
        <f>+Summary!D3</f>
        <v>0</v>
      </c>
      <c r="E1" s="273"/>
      <c r="F1" s="273"/>
      <c r="G1" s="273"/>
      <c r="H1" s="273"/>
      <c r="I1" s="273"/>
      <c r="J1" s="274"/>
      <c r="K1" s="274"/>
      <c r="L1" s="274"/>
      <c r="M1" s="275"/>
      <c r="N1" s="13"/>
      <c r="O1" s="13"/>
      <c r="P1" s="13"/>
    </row>
    <row r="2" spans="1:23" ht="15" x14ac:dyDescent="0.25">
      <c r="A2" s="13"/>
      <c r="B2" s="14" t="s">
        <v>73</v>
      </c>
      <c r="C2" s="13"/>
      <c r="D2" s="272">
        <f>+Summary!D7</f>
        <v>0</v>
      </c>
      <c r="E2" s="273"/>
      <c r="F2" s="273"/>
      <c r="G2" s="273"/>
      <c r="H2" s="274"/>
      <c r="I2" s="274"/>
      <c r="J2" s="274"/>
      <c r="K2" s="274"/>
      <c r="L2" s="274"/>
      <c r="M2" s="275"/>
      <c r="N2" s="13"/>
      <c r="O2" s="13"/>
      <c r="P2" s="13"/>
    </row>
    <row r="3" spans="1:23" ht="15" x14ac:dyDescent="0.25">
      <c r="A3" s="13"/>
      <c r="B3" s="14" t="s">
        <v>137</v>
      </c>
      <c r="C3" s="13"/>
      <c r="D3" s="272">
        <f>+Summary!D11</f>
        <v>0</v>
      </c>
      <c r="E3" s="273"/>
      <c r="F3" s="273"/>
      <c r="G3" s="273"/>
      <c r="H3" s="274"/>
      <c r="I3" s="274"/>
      <c r="J3" s="274"/>
      <c r="K3" s="274"/>
      <c r="L3" s="274"/>
      <c r="M3" s="275"/>
      <c r="N3" s="13"/>
      <c r="O3" s="13"/>
      <c r="P3" s="13"/>
    </row>
    <row r="4" spans="1:23" ht="14.25" x14ac:dyDescent="0.2">
      <c r="A4" s="13"/>
      <c r="B4" s="14" t="s">
        <v>72</v>
      </c>
      <c r="C4" s="13"/>
      <c r="D4" s="284">
        <f>+Summary!D13</f>
        <v>0</v>
      </c>
      <c r="E4" s="285"/>
      <c r="F4" s="285"/>
      <c r="G4" s="285"/>
      <c r="H4" s="285"/>
      <c r="I4" s="285"/>
      <c r="J4" s="285"/>
      <c r="K4" s="285"/>
      <c r="L4" s="285"/>
      <c r="M4" s="286"/>
      <c r="N4" s="13"/>
      <c r="O4" s="13"/>
      <c r="P4" s="13"/>
    </row>
    <row r="5" spans="1:23" ht="15" x14ac:dyDescent="0.25">
      <c r="A5" s="13"/>
      <c r="B5" s="15"/>
      <c r="C5" s="13"/>
      <c r="D5" s="287"/>
      <c r="E5" s="288"/>
      <c r="F5" s="288"/>
      <c r="G5" s="288"/>
      <c r="H5" s="288"/>
      <c r="I5" s="288"/>
      <c r="J5" s="288"/>
      <c r="K5" s="288"/>
      <c r="L5" s="288"/>
      <c r="M5" s="289"/>
      <c r="N5" s="13"/>
      <c r="O5" s="13"/>
      <c r="P5" s="13"/>
    </row>
    <row r="6" spans="1:23" ht="15" x14ac:dyDescent="0.25">
      <c r="A6" s="13"/>
      <c r="B6" s="15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</row>
    <row r="7" spans="1:23" ht="15" x14ac:dyDescent="0.25">
      <c r="A7" s="17" t="s">
        <v>61</v>
      </c>
      <c r="B7" s="13"/>
      <c r="C7" s="19"/>
      <c r="D7" s="20" t="s">
        <v>46</v>
      </c>
      <c r="E7" s="20"/>
      <c r="F7" s="279">
        <f>IF(+Summary!F18&gt;0,Summary!F18," ")</f>
        <v>43831</v>
      </c>
      <c r="G7" s="280"/>
      <c r="H7" s="278" t="s">
        <v>47</v>
      </c>
      <c r="I7" s="278"/>
      <c r="J7" s="279">
        <f>IF(+Summary!F19&gt;0,Summary!F19," ")</f>
        <v>44196</v>
      </c>
      <c r="K7" s="280"/>
      <c r="L7" s="13"/>
      <c r="M7" s="13"/>
      <c r="N7" s="13"/>
      <c r="O7" s="118" t="s">
        <v>65</v>
      </c>
      <c r="P7" s="13"/>
    </row>
    <row r="8" spans="1:23" ht="15" x14ac:dyDescent="0.25">
      <c r="A8" s="281" t="s">
        <v>14</v>
      </c>
      <c r="B8" s="282"/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3"/>
      <c r="N8" s="13"/>
      <c r="O8" s="119"/>
      <c r="P8" s="13"/>
    </row>
    <row r="9" spans="1:23" ht="12.75" customHeight="1" x14ac:dyDescent="0.2">
      <c r="A9" s="295" t="s">
        <v>0</v>
      </c>
      <c r="B9" s="296"/>
      <c r="C9" s="276" t="s">
        <v>1</v>
      </c>
      <c r="D9" s="276" t="s">
        <v>2</v>
      </c>
      <c r="E9" s="276" t="s">
        <v>121</v>
      </c>
      <c r="F9" s="265" t="s">
        <v>3</v>
      </c>
      <c r="G9" s="265" t="s">
        <v>4</v>
      </c>
      <c r="H9" s="267" t="s">
        <v>8</v>
      </c>
      <c r="I9" s="267"/>
      <c r="J9" s="268"/>
      <c r="K9" s="265" t="s">
        <v>9</v>
      </c>
      <c r="L9" s="265" t="s">
        <v>10</v>
      </c>
      <c r="M9" s="265" t="s">
        <v>11</v>
      </c>
      <c r="N9" s="13"/>
      <c r="O9" s="120"/>
      <c r="P9" s="13"/>
      <c r="Q9" s="127"/>
      <c r="R9" s="128"/>
      <c r="S9" s="129"/>
      <c r="T9" s="129"/>
      <c r="U9" s="127"/>
      <c r="V9" s="128"/>
      <c r="W9" s="13"/>
    </row>
    <row r="10" spans="1:23" ht="26.25" customHeight="1" x14ac:dyDescent="0.2">
      <c r="A10" s="297"/>
      <c r="B10" s="298"/>
      <c r="C10" s="277"/>
      <c r="D10" s="277"/>
      <c r="E10" s="277"/>
      <c r="F10" s="266"/>
      <c r="G10" s="266"/>
      <c r="H10" s="22" t="s">
        <v>7</v>
      </c>
      <c r="I10" s="22" t="s">
        <v>5</v>
      </c>
      <c r="J10" s="22" t="s">
        <v>6</v>
      </c>
      <c r="K10" s="266"/>
      <c r="L10" s="266"/>
      <c r="M10" s="266"/>
      <c r="N10" s="13"/>
      <c r="O10" s="120"/>
      <c r="P10" s="13"/>
      <c r="Q10" s="129"/>
      <c r="R10" s="130"/>
      <c r="S10" s="130"/>
      <c r="T10" s="66"/>
      <c r="U10" s="129"/>
      <c r="V10" s="130"/>
      <c r="W10" s="43"/>
    </row>
    <row r="11" spans="1:23" ht="14.25" x14ac:dyDescent="0.2">
      <c r="A11" s="23">
        <v>1</v>
      </c>
      <c r="B11" s="47">
        <f>IF(Year1!B11="","",Year1!B11)</f>
        <v>0</v>
      </c>
      <c r="C11" s="48"/>
      <c r="D11" s="48" t="str">
        <f>IF(Year1!D11="","",Year1!D11)</f>
        <v>PD/PI</v>
      </c>
      <c r="E11" s="123">
        <f>+Year1!E11</f>
        <v>0</v>
      </c>
      <c r="F11" s="49">
        <f>ROUND(Year1!F11*(1+$R$23),0)</f>
        <v>0</v>
      </c>
      <c r="G11" s="168"/>
      <c r="H11" s="75">
        <f t="shared" ref="H11:H19" si="0">G11*12</f>
        <v>0</v>
      </c>
      <c r="I11" s="76"/>
      <c r="J11" s="76"/>
      <c r="K11" s="122">
        <f>ROUND(G11*F11,0)</f>
        <v>0</v>
      </c>
      <c r="L11" s="122">
        <f>IF(E11="BU-PROF-FED",+'FB - F&amp;A Rates'!$B$7*K11,IF(E11="BU-STAFF-FED",'FB - F&amp;A Rates'!$B$8*Year2!K11,IF(E11="BU-PROF-NON-FED",+'FB - F&amp;A Rates'!$B$9*Year2!K11,IF(E11="BU-STAFF-NON-FED",+'FB - F&amp;A Rates'!$B$10*Year2!K11,IF(E11="BMC EMPLOYEE",+'FB - F&amp;A Rates'!$B$11*Year2!K11,IF(E11="GRAD STUDENT",+'FB - F&amp;A Rates'!$B$12*Year2!K11,0))))))</f>
        <v>0</v>
      </c>
      <c r="M11" s="122">
        <f t="shared" ref="M11:M19" si="1">ROUND(K11+L11,0)</f>
        <v>0</v>
      </c>
      <c r="N11" s="13"/>
      <c r="O11" s="120"/>
      <c r="P11" s="13"/>
      <c r="Q11" s="129"/>
      <c r="R11" s="62"/>
      <c r="S11" s="62"/>
      <c r="T11" s="131"/>
      <c r="U11" s="129"/>
      <c r="V11" s="128"/>
    </row>
    <row r="12" spans="1:23" ht="14.25" x14ac:dyDescent="0.2">
      <c r="A12" s="28">
        <v>2</v>
      </c>
      <c r="B12" s="47" t="str">
        <f>IF(Year1!B12="","",Year1!B12)</f>
        <v/>
      </c>
      <c r="C12" s="48"/>
      <c r="D12" s="48" t="str">
        <f>IF(Year1!D12="","",Year1!D12)</f>
        <v/>
      </c>
      <c r="E12" s="123">
        <f>+Year1!E12</f>
        <v>0</v>
      </c>
      <c r="F12" s="49">
        <f>ROUND(Year1!F12*(1+$R$23),0)</f>
        <v>0</v>
      </c>
      <c r="G12" s="168"/>
      <c r="H12" s="75">
        <f t="shared" si="0"/>
        <v>0</v>
      </c>
      <c r="I12" s="76"/>
      <c r="J12" s="76"/>
      <c r="K12" s="122">
        <f t="shared" ref="K12:K19" si="2">ROUND(G12*F12,0)</f>
        <v>0</v>
      </c>
      <c r="L12" s="122">
        <f>IF(E12="BU-PROF-FED",+'FB - F&amp;A Rates'!$B$7*K12,IF(E12="BU-STAFF-FED",'FB - F&amp;A Rates'!$B$8*Year2!K12,IF(E12="BU-PROF-NON-FED",+'FB - F&amp;A Rates'!$B$9*Year2!K12,IF(E12="BU-STAFF-NON-FED",+'FB - F&amp;A Rates'!$B$10*Year2!K12,IF(E12="BMC EMPLOYEE",+'FB - F&amp;A Rates'!$B$11*Year2!K12,IF(E12="GRAD STUDENT",+'FB - F&amp;A Rates'!$B$12*Year2!K12,0))))))</f>
        <v>0</v>
      </c>
      <c r="M12" s="122">
        <f t="shared" si="1"/>
        <v>0</v>
      </c>
      <c r="N12" s="13"/>
      <c r="O12" s="120"/>
      <c r="P12" s="13"/>
      <c r="Q12" s="129"/>
      <c r="R12" s="62"/>
      <c r="S12" s="62"/>
      <c r="T12" s="131"/>
      <c r="U12" s="129"/>
      <c r="V12" s="133"/>
      <c r="W12" s="27"/>
    </row>
    <row r="13" spans="1:23" ht="14.25" x14ac:dyDescent="0.2">
      <c r="A13" s="28">
        <v>3</v>
      </c>
      <c r="B13" s="47" t="str">
        <f>IF(Year1!B13="","",Year1!B13)</f>
        <v/>
      </c>
      <c r="C13" s="48"/>
      <c r="D13" s="48" t="str">
        <f>IF(Year1!D13="","",Year1!D13)</f>
        <v/>
      </c>
      <c r="E13" s="123">
        <f>+Year1!E13</f>
        <v>0</v>
      </c>
      <c r="F13" s="49">
        <f>ROUND(Year1!F13*(1+$R$23),0)</f>
        <v>0</v>
      </c>
      <c r="G13" s="168"/>
      <c r="H13" s="75">
        <f t="shared" si="0"/>
        <v>0</v>
      </c>
      <c r="I13" s="76"/>
      <c r="J13" s="76"/>
      <c r="K13" s="122">
        <f t="shared" si="2"/>
        <v>0</v>
      </c>
      <c r="L13" s="122">
        <f>IF(E13="BU-PROF-FED",+'FB - F&amp;A Rates'!$B$7*K13,IF(E13="BU-STAFF-FED",'FB - F&amp;A Rates'!$B$8*Year2!K13,IF(E13="BU-PROF-NON-FED",+'FB - F&amp;A Rates'!$B$9*Year2!K13,IF(E13="BU-STAFF-NON-FED",+'FB - F&amp;A Rates'!$B$10*Year2!K13,IF(E13="BMC EMPLOYEE",+'FB - F&amp;A Rates'!$B$11*Year2!K13,IF(E13="GRAD STUDENT",+'FB - F&amp;A Rates'!$B$12*Year2!K13,0))))))</f>
        <v>0</v>
      </c>
      <c r="M13" s="122">
        <f t="shared" si="1"/>
        <v>0</v>
      </c>
      <c r="N13" s="13"/>
      <c r="O13" s="120"/>
      <c r="P13" s="13"/>
      <c r="Q13" s="129"/>
      <c r="R13" s="62"/>
      <c r="S13" s="132"/>
      <c r="T13" s="129"/>
      <c r="U13" s="129"/>
      <c r="V13" s="133"/>
      <c r="W13" s="42"/>
    </row>
    <row r="14" spans="1:23" ht="15" x14ac:dyDescent="0.25">
      <c r="A14" s="28">
        <v>4</v>
      </c>
      <c r="B14" s="47" t="str">
        <f>IF(Year1!B14="","",Year1!B14)</f>
        <v/>
      </c>
      <c r="C14" s="48"/>
      <c r="D14" s="48" t="str">
        <f>IF(Year1!D13="","",Year1!D13)</f>
        <v/>
      </c>
      <c r="E14" s="123">
        <f>+Year1!E14</f>
        <v>0</v>
      </c>
      <c r="F14" s="49">
        <f>ROUND(Year1!F14*(1+$R$23),0)</f>
        <v>0</v>
      </c>
      <c r="G14" s="168"/>
      <c r="H14" s="75">
        <f t="shared" si="0"/>
        <v>0</v>
      </c>
      <c r="I14" s="76"/>
      <c r="J14" s="76"/>
      <c r="K14" s="122">
        <f t="shared" si="2"/>
        <v>0</v>
      </c>
      <c r="L14" s="122">
        <f>IF(E14="BU-PROF-FED",+'FB - F&amp;A Rates'!$B$7*K14,IF(E14="BU-STAFF-FED",'FB - F&amp;A Rates'!$B$8*Year2!K14,IF(E14="BU-PROF-NON-FED",+'FB - F&amp;A Rates'!$B$9*Year2!K14,IF(E14="BU-STAFF-NON-FED",+'FB - F&amp;A Rates'!$B$10*Year2!K14,IF(E14="BMC EMPLOYEE",+'FB - F&amp;A Rates'!$B$11*Year2!K14,IF(E14="GRAD STUDENT",+'FB - F&amp;A Rates'!$B$12*Year2!K14,0))))))</f>
        <v>0</v>
      </c>
      <c r="M14" s="122">
        <f t="shared" si="1"/>
        <v>0</v>
      </c>
      <c r="N14" s="13"/>
      <c r="O14" s="120"/>
      <c r="P14" s="13"/>
      <c r="Q14" s="129"/>
      <c r="R14" s="62"/>
      <c r="S14" s="62"/>
      <c r="T14" s="129"/>
      <c r="U14" s="74"/>
      <c r="V14" s="74"/>
      <c r="W14" s="29"/>
    </row>
    <row r="15" spans="1:23" ht="14.25" x14ac:dyDescent="0.2">
      <c r="A15" s="28">
        <v>5</v>
      </c>
      <c r="B15" s="47" t="str">
        <f>IF(Year1!B15="","",Year1!B15)</f>
        <v/>
      </c>
      <c r="C15" s="48"/>
      <c r="D15" s="48" t="str">
        <f>IF(Year1!D14="","",Year1!D14)</f>
        <v/>
      </c>
      <c r="E15" s="123">
        <f>+Year1!E15</f>
        <v>0</v>
      </c>
      <c r="F15" s="49">
        <f>ROUND(Year1!F15*(1+$R$23),0)</f>
        <v>0</v>
      </c>
      <c r="G15" s="168"/>
      <c r="H15" s="75">
        <f t="shared" si="0"/>
        <v>0</v>
      </c>
      <c r="I15" s="76"/>
      <c r="J15" s="76"/>
      <c r="K15" s="122">
        <f t="shared" si="2"/>
        <v>0</v>
      </c>
      <c r="L15" s="122">
        <f>IF(E15="BU-PROF-FED",+'FB - F&amp;A Rates'!$B$7*K15,IF(E15="BU-STAFF-FED",'FB - F&amp;A Rates'!$B$8*Year2!K15,IF(E15="BU-PROF-NON-FED",+'FB - F&amp;A Rates'!$B$9*Year2!K15,IF(E15="BU-STAFF-NON-FED",+'FB - F&amp;A Rates'!$B$10*Year2!K15,IF(E15="BMC EMPLOYEE",+'FB - F&amp;A Rates'!$B$11*Year2!K15,IF(E15="GRAD STUDENT",+'FB - F&amp;A Rates'!$B$12*Year2!K15,0))))))</f>
        <v>0</v>
      </c>
      <c r="M15" s="122">
        <f t="shared" si="1"/>
        <v>0</v>
      </c>
      <c r="N15" s="13"/>
      <c r="O15" s="120"/>
      <c r="P15" s="13"/>
      <c r="Q15" s="13"/>
      <c r="R15" s="13"/>
      <c r="S15" s="27"/>
      <c r="T15" s="13"/>
      <c r="U15" s="13"/>
      <c r="V15" s="13"/>
      <c r="W15" s="27"/>
    </row>
    <row r="16" spans="1:23" ht="14.25" x14ac:dyDescent="0.2">
      <c r="A16" s="28">
        <v>6</v>
      </c>
      <c r="B16" s="47" t="str">
        <f>IF(Year1!B16="","",Year1!B16)</f>
        <v/>
      </c>
      <c r="C16" s="48"/>
      <c r="D16" s="48" t="str">
        <f>IF(Year1!D16="","",Year1!D16)</f>
        <v/>
      </c>
      <c r="E16" s="123">
        <f>+Year1!E16</f>
        <v>0</v>
      </c>
      <c r="F16" s="49">
        <f>ROUND(Year1!F16*(1+$R$23),0)</f>
        <v>0</v>
      </c>
      <c r="G16" s="168"/>
      <c r="H16" s="75">
        <f t="shared" si="0"/>
        <v>0</v>
      </c>
      <c r="I16" s="76"/>
      <c r="J16" s="76"/>
      <c r="K16" s="122">
        <f t="shared" si="2"/>
        <v>0</v>
      </c>
      <c r="L16" s="122">
        <f>IF(E16="BU-PROF-FED",+'FB - F&amp;A Rates'!$B$7*K16,IF(E16="BU-STAFF-FED",'FB - F&amp;A Rates'!$B$8*Year2!K16,IF(E16="BU-PROF-NON-FED",+'FB - F&amp;A Rates'!$B$9*Year2!K16,IF(E16="BU-STAFF-NON-FED",+'FB - F&amp;A Rates'!$B$10*Year2!K16,IF(E16="BMC EMPLOYEE",+'FB - F&amp;A Rates'!$B$11*Year2!K16,IF(E16="GRAD STUDENT",+'FB - F&amp;A Rates'!$B$12*Year2!K16,0))))))</f>
        <v>0</v>
      </c>
      <c r="M16" s="122">
        <f t="shared" si="1"/>
        <v>0</v>
      </c>
      <c r="N16" s="13"/>
      <c r="O16" s="120"/>
      <c r="P16" s="13"/>
      <c r="Q16" s="21"/>
      <c r="S16" s="13"/>
      <c r="T16" s="13"/>
      <c r="U16" s="21"/>
      <c r="W16" s="13"/>
    </row>
    <row r="17" spans="1:23" ht="14.25" x14ac:dyDescent="0.2">
      <c r="A17" s="28">
        <v>7</v>
      </c>
      <c r="B17" s="47" t="str">
        <f>IF(Year1!B17="","",Year1!B17)</f>
        <v/>
      </c>
      <c r="C17" s="48"/>
      <c r="D17" s="48" t="str">
        <f>IF(Year1!D17="","",Year1!D17)</f>
        <v/>
      </c>
      <c r="E17" s="123">
        <f>+Year1!E17</f>
        <v>0</v>
      </c>
      <c r="F17" s="49">
        <f>ROUND(Year1!F17*(1+$R$23),0)</f>
        <v>0</v>
      </c>
      <c r="G17" s="168"/>
      <c r="H17" s="75">
        <f t="shared" si="0"/>
        <v>0</v>
      </c>
      <c r="I17" s="76"/>
      <c r="J17" s="76"/>
      <c r="K17" s="122">
        <f t="shared" si="2"/>
        <v>0</v>
      </c>
      <c r="L17" s="122">
        <f>IF(E17="BU-PROF-FED",+'FB - F&amp;A Rates'!$B$7*K17,IF(E17="BU-STAFF-FED",'FB - F&amp;A Rates'!$B$8*Year2!K17,IF(E17="BU-PROF-NON-FED",+'FB - F&amp;A Rates'!$B$9*Year2!K17,IF(E17="BU-STAFF-NON-FED",+'FB - F&amp;A Rates'!$B$10*Year2!K17,IF(E17="BMC EMPLOYEE",+'FB - F&amp;A Rates'!$B$11*Year2!K17,IF(E17="GRAD STUDENT",+'FB - F&amp;A Rates'!$B$12*Year2!K17,0))))))</f>
        <v>0</v>
      </c>
      <c r="M17" s="122">
        <f t="shared" si="1"/>
        <v>0</v>
      </c>
      <c r="N17" s="13"/>
      <c r="O17" s="120"/>
      <c r="P17" s="13"/>
      <c r="R17" s="45"/>
      <c r="S17" s="43"/>
      <c r="T17" s="13"/>
      <c r="V17" s="45"/>
      <c r="W17" s="43"/>
    </row>
    <row r="18" spans="1:23" ht="14.25" x14ac:dyDescent="0.2">
      <c r="A18" s="28">
        <v>8</v>
      </c>
      <c r="B18" s="47" t="str">
        <f>IF(Year1!B18="","",Year1!B18)</f>
        <v/>
      </c>
      <c r="C18" s="48"/>
      <c r="D18" s="48" t="str">
        <f>IF(Year1!D18="","",Year1!D18)</f>
        <v/>
      </c>
      <c r="E18" s="123">
        <f>+Year1!E18</f>
        <v>0</v>
      </c>
      <c r="F18" s="49">
        <f>ROUND(Year1!F18*(1+$R$23),0)</f>
        <v>0</v>
      </c>
      <c r="G18" s="168"/>
      <c r="H18" s="75">
        <f t="shared" si="0"/>
        <v>0</v>
      </c>
      <c r="I18" s="76"/>
      <c r="J18" s="76"/>
      <c r="K18" s="122">
        <f t="shared" si="2"/>
        <v>0</v>
      </c>
      <c r="L18" s="122">
        <f>IF(E18="BU-PROF-FED",+'FB - F&amp;A Rates'!$B$7*K18,IF(E18="BU-STAFF-FED",'FB - F&amp;A Rates'!$B$8*Year2!K18,IF(E18="BU-PROF-NON-FED",+'FB - F&amp;A Rates'!$B$9*Year2!K18,IF(E18="BU-STAFF-NON-FED",+'FB - F&amp;A Rates'!$B$10*Year2!K18,IF(E18="BMC EMPLOYEE",+'FB - F&amp;A Rates'!$B$11*Year2!K18,IF(E18="GRAD STUDENT",+'FB - F&amp;A Rates'!$B$12*Year2!K18,0))))))</f>
        <v>0</v>
      </c>
      <c r="M18" s="122">
        <f t="shared" si="1"/>
        <v>0</v>
      </c>
      <c r="N18" s="13"/>
      <c r="O18" s="120"/>
      <c r="P18" s="13"/>
      <c r="Q18" s="13"/>
      <c r="R18" s="62"/>
      <c r="S18" s="43"/>
      <c r="T18" s="13"/>
      <c r="U18" s="13"/>
      <c r="V18" s="44"/>
      <c r="W18" s="13"/>
    </row>
    <row r="19" spans="1:23" ht="14.25" x14ac:dyDescent="0.2">
      <c r="A19" s="28">
        <v>9</v>
      </c>
      <c r="B19" s="47" t="str">
        <f>IF(Year1!B19="","",Year1!B19)</f>
        <v/>
      </c>
      <c r="C19" s="48"/>
      <c r="D19" s="48" t="str">
        <f>IF(Year1!D19="","",Year1!D19)</f>
        <v/>
      </c>
      <c r="E19" s="123">
        <f>+Year1!E19</f>
        <v>0</v>
      </c>
      <c r="F19" s="49">
        <f>ROUND(Year1!F19*(1+$R$23),0)</f>
        <v>0</v>
      </c>
      <c r="G19" s="168"/>
      <c r="H19" s="75">
        <f t="shared" si="0"/>
        <v>0</v>
      </c>
      <c r="I19" s="76"/>
      <c r="J19" s="76"/>
      <c r="K19" s="122">
        <f t="shared" si="2"/>
        <v>0</v>
      </c>
      <c r="L19" s="122">
        <f>IF(E19="BU-PROF-FED",+'FB - F&amp;A Rates'!$B$7*K19,IF(E19="BU-STAFF-FED",'FB - F&amp;A Rates'!$B$8*Year2!K19,IF(E19="BU-PROF-NON-FED",+'FB - F&amp;A Rates'!$B$9*Year2!K19,IF(E19="BU-STAFF-NON-FED",+'FB - F&amp;A Rates'!$B$10*Year2!K19,IF(E19="BMC EMPLOYEE",+'FB - F&amp;A Rates'!$B$11*Year2!K19,IF(E19="GRAD STUDENT",+'FB - F&amp;A Rates'!$B$12*Year2!K19,0))))))</f>
        <v>0</v>
      </c>
      <c r="M19" s="122">
        <f t="shared" si="1"/>
        <v>0</v>
      </c>
      <c r="N19" s="13"/>
      <c r="O19" s="120"/>
      <c r="P19" s="13"/>
      <c r="Q19" s="13"/>
      <c r="R19" s="62"/>
      <c r="S19" s="43"/>
      <c r="T19" s="13"/>
      <c r="U19" s="13"/>
      <c r="V19" s="44"/>
      <c r="W19" s="13"/>
    </row>
    <row r="20" spans="1:23" ht="15" x14ac:dyDescent="0.25">
      <c r="A20" s="269" t="s">
        <v>12</v>
      </c>
      <c r="B20" s="270"/>
      <c r="C20" s="270"/>
      <c r="D20" s="270"/>
      <c r="E20" s="270"/>
      <c r="F20" s="270"/>
      <c r="G20" s="270"/>
      <c r="H20" s="270"/>
      <c r="I20" s="270"/>
      <c r="J20" s="271"/>
      <c r="K20" s="31">
        <f>SUM(K11:K19)</f>
        <v>0</v>
      </c>
      <c r="L20" s="31">
        <f>SUM(L11:L19)</f>
        <v>0</v>
      </c>
      <c r="M20" s="31">
        <f>SUM(M11:M19)</f>
        <v>0</v>
      </c>
      <c r="N20" s="13"/>
      <c r="O20" s="120">
        <f>M20</f>
        <v>0</v>
      </c>
      <c r="P20" s="13"/>
      <c r="Q20" s="13"/>
      <c r="R20" s="13"/>
      <c r="S20" s="13"/>
      <c r="T20" s="13"/>
      <c r="U20" s="13"/>
      <c r="V20" s="44"/>
      <c r="W20" s="43"/>
    </row>
    <row r="21" spans="1:23" ht="15" x14ac:dyDescent="0.25">
      <c r="A21" s="262" t="s">
        <v>13</v>
      </c>
      <c r="B21" s="263"/>
      <c r="C21" s="263"/>
      <c r="D21" s="263"/>
      <c r="E21" s="263"/>
      <c r="F21" s="263"/>
      <c r="G21" s="263"/>
      <c r="H21" s="263"/>
      <c r="I21" s="263"/>
      <c r="J21" s="263"/>
      <c r="K21" s="263"/>
      <c r="L21" s="263"/>
      <c r="M21" s="264"/>
      <c r="N21" s="13"/>
      <c r="O21" s="120"/>
      <c r="P21" s="13"/>
      <c r="T21" s="13"/>
      <c r="U21" s="13"/>
      <c r="V21" s="13"/>
      <c r="W21" s="13"/>
    </row>
    <row r="22" spans="1:23" ht="14.25" x14ac:dyDescent="0.2">
      <c r="A22" s="28">
        <v>1</v>
      </c>
      <c r="B22" s="309" t="str">
        <f>IF(Year1!B22="","",Year1!B22)</f>
        <v/>
      </c>
      <c r="C22" s="310"/>
      <c r="D22" s="48" t="str">
        <f>IF(Year1!D22="","",Year1!D22)</f>
        <v/>
      </c>
      <c r="E22" s="123">
        <f>+Year1!E22</f>
        <v>0</v>
      </c>
      <c r="F22" s="49">
        <f>ROUND(Year1!F22*(1+$R$23),0)</f>
        <v>0</v>
      </c>
      <c r="G22" s="168"/>
      <c r="H22" s="75">
        <f t="shared" ref="H22:H31" si="3">G22*12</f>
        <v>0</v>
      </c>
      <c r="I22" s="76"/>
      <c r="J22" s="76"/>
      <c r="K22" s="122">
        <f>ROUND(G22*F22,0)</f>
        <v>0</v>
      </c>
      <c r="L22" s="122">
        <f>IF(E22="BU-PROF-FED",+'FB - F&amp;A Rates'!$B$7*K22,IF(E22="BU-STAFF-FED",'FB - F&amp;A Rates'!$B$8*Year2!K22,IF(E22="BU-PROF-NON-FED",+'FB - F&amp;A Rates'!$B$9*Year2!K22,IF(E22="BU-STAFF-NON-FED",+'FB - F&amp;A Rates'!$B$10*Year2!K22,IF(E22="BMC EMPLOYEE",+'FB - F&amp;A Rates'!$B$11*Year2!K22,IF(E22="GRAD STUDENT",+'FB - F&amp;A Rates'!$B$12*Year2!K22,0))))))</f>
        <v>0</v>
      </c>
      <c r="M22" s="122">
        <f>ROUND(K22+L22,0)</f>
        <v>0</v>
      </c>
      <c r="N22" s="13"/>
      <c r="O22" s="120"/>
      <c r="P22" s="13"/>
      <c r="Q22" s="13" t="s">
        <v>93</v>
      </c>
      <c r="R22" s="176" t="s">
        <v>151</v>
      </c>
      <c r="S22" s="13"/>
      <c r="T22" s="13"/>
      <c r="U22" s="13"/>
      <c r="V22" s="13"/>
      <c r="W22" s="13"/>
    </row>
    <row r="23" spans="1:23" ht="14.25" x14ac:dyDescent="0.2">
      <c r="A23" s="28">
        <v>2</v>
      </c>
      <c r="B23" s="309" t="str">
        <f>IF(Year1!B23="","",Year1!B23)</f>
        <v/>
      </c>
      <c r="C23" s="310"/>
      <c r="D23" s="48" t="str">
        <f>IF(Year1!D23="","",Year1!D23)</f>
        <v/>
      </c>
      <c r="E23" s="123">
        <f>+Year1!E23</f>
        <v>0</v>
      </c>
      <c r="F23" s="49">
        <f>ROUND(Year1!F23*(1+$R$23),0)</f>
        <v>0</v>
      </c>
      <c r="G23" s="168"/>
      <c r="H23" s="75">
        <f t="shared" si="3"/>
        <v>0</v>
      </c>
      <c r="I23" s="76"/>
      <c r="J23" s="76"/>
      <c r="K23" s="122">
        <f>ROUND(G23*F23,0)</f>
        <v>0</v>
      </c>
      <c r="L23" s="122">
        <f>IF(E23="BU-PROF-FED",+'FB - F&amp;A Rates'!$B$7*K23,IF(E23="BU-STAFF-FED",'FB - F&amp;A Rates'!$B$8*Year2!K23,IF(E23="BU-PROF-NON-FED",+'FB - F&amp;A Rates'!$B$9*Year2!K23,IF(E23="BU-STAFF-NON-FED",+'FB - F&amp;A Rates'!$B$10*Year2!K23,IF(E23="BMC EMPLOYEE",+'FB - F&amp;A Rates'!$B$11*Year2!K23,IF(E23="GRAD STUDENT",+'FB - F&amp;A Rates'!$B$12*Year2!K23,0))))))</f>
        <v>0</v>
      </c>
      <c r="M23" s="122">
        <f>ROUND(K23+L23,0)</f>
        <v>0</v>
      </c>
      <c r="N23" s="13"/>
      <c r="O23" s="120"/>
      <c r="P23" s="13"/>
      <c r="Q23" s="183" t="s">
        <v>92</v>
      </c>
      <c r="R23" s="174"/>
      <c r="S23" s="13"/>
      <c r="T23" s="13"/>
      <c r="U23" s="21"/>
      <c r="W23" s="13"/>
    </row>
    <row r="24" spans="1:23" ht="14.25" x14ac:dyDescent="0.2">
      <c r="A24" s="28">
        <v>3</v>
      </c>
      <c r="B24" s="309" t="str">
        <f>IF(Year1!B24="","",Year1!B24)</f>
        <v/>
      </c>
      <c r="C24" s="310"/>
      <c r="D24" s="48" t="str">
        <f>IF(Year1!D24="","",Year1!D24)</f>
        <v/>
      </c>
      <c r="E24" s="123">
        <f>+Year1!E24</f>
        <v>0</v>
      </c>
      <c r="F24" s="49">
        <f>ROUND(Year1!F24*(1+$R$23),0)</f>
        <v>0</v>
      </c>
      <c r="G24" s="168"/>
      <c r="H24" s="75">
        <f t="shared" si="3"/>
        <v>0</v>
      </c>
      <c r="I24" s="76"/>
      <c r="J24" s="76"/>
      <c r="K24" s="122">
        <f>ROUND(G24*F24,0)</f>
        <v>0</v>
      </c>
      <c r="L24" s="122">
        <f>IF(E24="BU-PROF-FED",+'FB - F&amp;A Rates'!$B$7*K24,IF(E24="BU-STAFF-FED",'FB - F&amp;A Rates'!$B$8*Year2!K24,IF(E24="BU-PROF-NON-FED",+'FB - F&amp;A Rates'!$B$9*Year2!K24,IF(E24="BU-STAFF-NON-FED",+'FB - F&amp;A Rates'!$B$10*Year2!K24,IF(E24="BMC EMPLOYEE",+'FB - F&amp;A Rates'!$B$11*Year2!K24,IF(E24="GRAD STUDENT",+'FB - F&amp;A Rates'!$B$12*Year2!K24,0))))))</f>
        <v>0</v>
      </c>
      <c r="M24" s="122">
        <f>ROUND(K24+L24,0)</f>
        <v>0</v>
      </c>
      <c r="N24" s="13"/>
      <c r="O24" s="120"/>
      <c r="P24" s="13"/>
      <c r="Q24" s="183" t="s">
        <v>94</v>
      </c>
      <c r="R24" s="174"/>
      <c r="S24" s="13"/>
      <c r="T24" s="13"/>
      <c r="U24" s="13"/>
      <c r="V24" s="45"/>
      <c r="W24" s="43"/>
    </row>
    <row r="25" spans="1:23" ht="14.25" x14ac:dyDescent="0.2">
      <c r="A25" s="28">
        <v>4</v>
      </c>
      <c r="B25" s="309" t="str">
        <f>IF(Year1!B25="","",Year1!B25)</f>
        <v/>
      </c>
      <c r="C25" s="310"/>
      <c r="D25" s="48" t="str">
        <f>IF(Year1!D25="","",Year1!D25)</f>
        <v/>
      </c>
      <c r="E25" s="123">
        <f>+Year1!E25</f>
        <v>0</v>
      </c>
      <c r="F25" s="49">
        <f>ROUND(Year1!F25*(1+$R$23),0)</f>
        <v>0</v>
      </c>
      <c r="G25" s="168"/>
      <c r="H25" s="75">
        <f t="shared" si="3"/>
        <v>0</v>
      </c>
      <c r="I25" s="76"/>
      <c r="J25" s="76"/>
      <c r="K25" s="122">
        <f>ROUND(G25*F25,0)</f>
        <v>0</v>
      </c>
      <c r="L25" s="122">
        <f>IF(E25="BU-PROF-FED",+'FB - F&amp;A Rates'!$B$7*K25,IF(E25="BU-STAFF-FED",'FB - F&amp;A Rates'!$B$8*Year2!K25,IF(E25="BU-PROF-NON-FED",+'FB - F&amp;A Rates'!$B$9*Year2!K25,IF(E25="BU-STAFF-NON-FED",+'FB - F&amp;A Rates'!$B$10*Year2!K25,IF(E25="BMC EMPLOYEE",+'FB - F&amp;A Rates'!$B$11*Year2!K25,IF(E25="GRAD STUDENT",+'FB - F&amp;A Rates'!$B$12*Year2!K25,0))))))</f>
        <v>0</v>
      </c>
      <c r="M25" s="122">
        <f>ROUND(K25+L25,0)</f>
        <v>0</v>
      </c>
      <c r="N25" s="13"/>
      <c r="O25" s="120"/>
      <c r="P25" s="13"/>
      <c r="Q25" s="13"/>
      <c r="U25" s="13"/>
    </row>
    <row r="26" spans="1:23" ht="14.25" x14ac:dyDescent="0.2">
      <c r="A26" s="28">
        <v>5</v>
      </c>
      <c r="B26" s="309" t="str">
        <f>IF(Year1!B26="","",Year1!B26)</f>
        <v/>
      </c>
      <c r="C26" s="310"/>
      <c r="D26" s="48" t="str">
        <f>IF(Year1!D26="","",Year1!D26)</f>
        <v/>
      </c>
      <c r="E26" s="123">
        <f>+Year1!E26</f>
        <v>0</v>
      </c>
      <c r="F26" s="49">
        <f>ROUND(Year1!F26*(1+$R$23),0)</f>
        <v>0</v>
      </c>
      <c r="G26" s="168"/>
      <c r="H26" s="75">
        <f t="shared" si="3"/>
        <v>0</v>
      </c>
      <c r="I26" s="76"/>
      <c r="J26" s="76"/>
      <c r="K26" s="122">
        <f t="shared" ref="K26:K31" si="4">ROUND(G26*F26,0)</f>
        <v>0</v>
      </c>
      <c r="L26" s="122">
        <f>IF(E26="BU-PROF-FED",+'FB - F&amp;A Rates'!$B$7*K26,IF(E26="BU-STAFF-FED",'FB - F&amp;A Rates'!$B$8*Year2!K26,IF(E26="BU-PROF-NON-FED",+'FB - F&amp;A Rates'!$B$9*Year2!K26,IF(E26="BU-STAFF-NON-FED",+'FB - F&amp;A Rates'!$B$10*Year2!K26,IF(E26="BMC EMPLOYEE",+'FB - F&amp;A Rates'!$B$11*Year2!K26,IF(E26="GRAD STUDENT",+'FB - F&amp;A Rates'!$B$12*Year2!K26,0))))))</f>
        <v>0</v>
      </c>
      <c r="M26" s="122">
        <f t="shared" ref="M26:M31" si="5">ROUND(K26+L26,0)</f>
        <v>0</v>
      </c>
      <c r="N26" s="13"/>
      <c r="O26" s="120"/>
      <c r="P26" s="13"/>
      <c r="Q26" s="13"/>
      <c r="R26" s="26"/>
      <c r="S26" s="27"/>
      <c r="T26" s="13"/>
      <c r="U26" s="13"/>
      <c r="V26" s="26"/>
      <c r="W26" s="27"/>
    </row>
    <row r="27" spans="1:23" ht="14.25" x14ac:dyDescent="0.2">
      <c r="A27" s="28">
        <v>6</v>
      </c>
      <c r="B27" s="309" t="str">
        <f>IF(Year1!B27="","",Year1!B27)</f>
        <v/>
      </c>
      <c r="C27" s="310"/>
      <c r="D27" s="48" t="str">
        <f>IF(Year1!D27="","",Year1!D27)</f>
        <v/>
      </c>
      <c r="E27" s="123">
        <f>+Year1!E27</f>
        <v>0</v>
      </c>
      <c r="F27" s="49">
        <f>ROUND(Year1!F27*(1+$R$23),0)</f>
        <v>0</v>
      </c>
      <c r="G27" s="168"/>
      <c r="H27" s="75">
        <f t="shared" si="3"/>
        <v>0</v>
      </c>
      <c r="I27" s="76"/>
      <c r="J27" s="76"/>
      <c r="K27" s="122">
        <f t="shared" si="4"/>
        <v>0</v>
      </c>
      <c r="L27" s="122">
        <f>IF(E27="BU-PROF-FED",+'FB - F&amp;A Rates'!$B$7*K27,IF(E27="BU-STAFF-FED",'FB - F&amp;A Rates'!$B$8*Year2!K27,IF(E27="BU-PROF-NON-FED",+'FB - F&amp;A Rates'!$B$9*Year2!K27,IF(E27="BU-STAFF-NON-FED",+'FB - F&amp;A Rates'!$B$10*Year2!K27,IF(E27="BMC EMPLOYEE",+'FB - F&amp;A Rates'!$B$11*Year2!K27,IF(E27="GRAD STUDENT",+'FB - F&amp;A Rates'!$B$12*Year2!K27,0))))))</f>
        <v>0</v>
      </c>
      <c r="M27" s="122">
        <f t="shared" si="5"/>
        <v>0</v>
      </c>
      <c r="N27" s="13"/>
      <c r="O27" s="120"/>
      <c r="P27" s="13"/>
      <c r="Q27" s="13" t="s">
        <v>90</v>
      </c>
      <c r="R27" s="13"/>
      <c r="S27" s="42"/>
      <c r="T27" s="13"/>
      <c r="U27" s="13"/>
      <c r="V27" s="26"/>
      <c r="W27" s="42"/>
    </row>
    <row r="28" spans="1:23" ht="14.25" x14ac:dyDescent="0.2">
      <c r="A28" s="28">
        <v>7</v>
      </c>
      <c r="B28" s="309" t="str">
        <f>IF(Year1!B28="","",Year1!B28)</f>
        <v/>
      </c>
      <c r="C28" s="310"/>
      <c r="D28" s="48" t="str">
        <f>IF(Year1!D28="","",Year1!D28)</f>
        <v/>
      </c>
      <c r="E28" s="123">
        <f>+Year1!E28</f>
        <v>0</v>
      </c>
      <c r="F28" s="49">
        <f>ROUND(Year1!F28*(1+$R$23),0)</f>
        <v>0</v>
      </c>
      <c r="G28" s="168"/>
      <c r="H28" s="75">
        <f t="shared" si="3"/>
        <v>0</v>
      </c>
      <c r="I28" s="76"/>
      <c r="J28" s="76"/>
      <c r="K28" s="122">
        <f t="shared" si="4"/>
        <v>0</v>
      </c>
      <c r="L28" s="122">
        <f>IF(E28="BU-PROF-FED",+'FB - F&amp;A Rates'!$B$7*K28,IF(E28="BU-STAFF-FED",'FB - F&amp;A Rates'!$B$8*Year2!K28,IF(E28="BU-PROF-NON-FED",+'FB - F&amp;A Rates'!$B$9*Year2!K28,IF(E28="BU-STAFF-NON-FED",+'FB - F&amp;A Rates'!$B$10*Year2!K28,IF(E28="BMC EMPLOYEE",+'FB - F&amp;A Rates'!$B$11*Year2!K28,IF(E28="GRAD STUDENT",+'FB - F&amp;A Rates'!$B$12*Year2!K28,0))))))</f>
        <v>0</v>
      </c>
      <c r="M28" s="122">
        <f t="shared" si="5"/>
        <v>0</v>
      </c>
      <c r="N28" s="13"/>
      <c r="O28" s="120"/>
      <c r="P28" s="13"/>
      <c r="Q28" s="4" t="s">
        <v>91</v>
      </c>
      <c r="R28" s="175" t="s">
        <v>150</v>
      </c>
    </row>
    <row r="29" spans="1:23" ht="14.25" x14ac:dyDescent="0.2">
      <c r="A29" s="28">
        <v>8</v>
      </c>
      <c r="B29" s="309" t="str">
        <f>IF(Year1!B29="","",Year1!B29)</f>
        <v/>
      </c>
      <c r="C29" s="310"/>
      <c r="D29" s="48" t="str">
        <f>IF(Year1!D29="","",Year1!D29)</f>
        <v/>
      </c>
      <c r="E29" s="123">
        <f>+Year1!E29</f>
        <v>0</v>
      </c>
      <c r="F29" s="49">
        <f>ROUND(Year1!F29*(1+$R$23),0)</f>
        <v>0</v>
      </c>
      <c r="G29" s="168"/>
      <c r="H29" s="75">
        <f t="shared" si="3"/>
        <v>0</v>
      </c>
      <c r="I29" s="76"/>
      <c r="J29" s="76"/>
      <c r="K29" s="122">
        <f t="shared" si="4"/>
        <v>0</v>
      </c>
      <c r="L29" s="122">
        <f>IF(E29="BU-PROF-FED",+'FB - F&amp;A Rates'!$B$7*K29,IF(E29="BU-STAFF-FED",'FB - F&amp;A Rates'!$B$8*Year2!K29,IF(E29="BU-PROF-NON-FED",+'FB - F&amp;A Rates'!$B$9*Year2!K29,IF(E29="BU-STAFF-NON-FED",+'FB - F&amp;A Rates'!$B$10*Year2!K29,IF(E29="BMC EMPLOYEE",+'FB - F&amp;A Rates'!$B$11*Year2!K29,IF(E29="GRAD STUDENT",+'FB - F&amp;A Rates'!$B$12*Year2!K29,0))))))</f>
        <v>0</v>
      </c>
      <c r="M29" s="122">
        <f t="shared" si="5"/>
        <v>0</v>
      </c>
      <c r="N29" s="13"/>
      <c r="O29" s="120"/>
      <c r="P29" s="13"/>
      <c r="Q29" s="162">
        <f>+Year1!Q29</f>
        <v>0</v>
      </c>
      <c r="R29" s="181">
        <f>+Year1!R29</f>
        <v>0</v>
      </c>
    </row>
    <row r="30" spans="1:23" ht="14.25" x14ac:dyDescent="0.2">
      <c r="A30" s="28">
        <v>9</v>
      </c>
      <c r="B30" s="309" t="str">
        <f>IF(Year1!B30="","",Year1!B30)</f>
        <v/>
      </c>
      <c r="C30" s="310"/>
      <c r="D30" s="48" t="str">
        <f>IF(Year1!D30="","",Year1!D30)</f>
        <v/>
      </c>
      <c r="E30" s="123">
        <f>+Year1!E30</f>
        <v>0</v>
      </c>
      <c r="F30" s="49">
        <f>ROUND(Year1!F30*(1+$R$23),0)</f>
        <v>0</v>
      </c>
      <c r="G30" s="168"/>
      <c r="H30" s="75">
        <f t="shared" si="3"/>
        <v>0</v>
      </c>
      <c r="I30" s="76"/>
      <c r="J30" s="76"/>
      <c r="K30" s="122">
        <f t="shared" si="4"/>
        <v>0</v>
      </c>
      <c r="L30" s="122">
        <f>IF(E30="BU-PROF-FED",+'FB - F&amp;A Rates'!$B$7*K30,IF(E30="BU-STAFF-FED",'FB - F&amp;A Rates'!$B$8*Year2!K30,IF(E30="BU-PROF-NON-FED",+'FB - F&amp;A Rates'!$B$9*Year2!K30,IF(E30="BU-STAFF-NON-FED",+'FB - F&amp;A Rates'!$B$10*Year2!K30,IF(E30="BMC EMPLOYEE",+'FB - F&amp;A Rates'!$B$11*Year2!K30,IF(E30="GRAD STUDENT",+'FB - F&amp;A Rates'!$B$12*Year2!K30,0))))))</f>
        <v>0</v>
      </c>
      <c r="M30" s="122">
        <f t="shared" si="5"/>
        <v>0</v>
      </c>
      <c r="N30" s="13"/>
      <c r="O30" s="120"/>
      <c r="P30" s="13"/>
      <c r="Q30" s="162">
        <f>+Year1!Q30</f>
        <v>0</v>
      </c>
      <c r="R30" s="181">
        <f>+Year1!R30</f>
        <v>0</v>
      </c>
    </row>
    <row r="31" spans="1:23" ht="14.25" x14ac:dyDescent="0.2">
      <c r="A31" s="28">
        <v>10</v>
      </c>
      <c r="B31" s="309" t="str">
        <f>IF(Year1!B31="","",Year1!B31)</f>
        <v/>
      </c>
      <c r="C31" s="310"/>
      <c r="D31" s="48" t="str">
        <f>IF(Year1!D31="","",Year1!D31)</f>
        <v/>
      </c>
      <c r="E31" s="123">
        <f>+Year1!E31</f>
        <v>0</v>
      </c>
      <c r="F31" s="49">
        <f>ROUND(Year1!F31*(1+$R$23),0)</f>
        <v>0</v>
      </c>
      <c r="G31" s="168"/>
      <c r="H31" s="75">
        <f t="shared" si="3"/>
        <v>0</v>
      </c>
      <c r="I31" s="76"/>
      <c r="J31" s="76"/>
      <c r="K31" s="122">
        <f t="shared" si="4"/>
        <v>0</v>
      </c>
      <c r="L31" s="122">
        <f>IF(E31="BU-PROF-FED",+'FB - F&amp;A Rates'!$B$7*K31,IF(E31="BU-STAFF-FED",'FB - F&amp;A Rates'!$B$8*Year2!K31,IF(E31="BU-PROF-NON-FED",+'FB - F&amp;A Rates'!$B$9*Year2!K31,IF(E31="BU-STAFF-NON-FED",+'FB - F&amp;A Rates'!$B$10*Year2!K31,IF(E31="BMC EMPLOYEE",+'FB - F&amp;A Rates'!$B$11*Year2!K31,IF(E31="GRAD STUDENT",+'FB - F&amp;A Rates'!$B$12*Year2!K31,0))))))</f>
        <v>0</v>
      </c>
      <c r="M31" s="122">
        <f t="shared" si="5"/>
        <v>0</v>
      </c>
      <c r="N31" s="13"/>
      <c r="O31" s="120"/>
      <c r="P31" s="13"/>
      <c r="Q31" s="162">
        <f>+Year1!Q31</f>
        <v>0</v>
      </c>
      <c r="R31" s="181">
        <f>+Year1!R31</f>
        <v>0</v>
      </c>
    </row>
    <row r="32" spans="1:23" ht="15" x14ac:dyDescent="0.25">
      <c r="A32" s="257" t="s">
        <v>15</v>
      </c>
      <c r="B32" s="258"/>
      <c r="C32" s="258"/>
      <c r="D32" s="258"/>
      <c r="E32" s="258"/>
      <c r="F32" s="258"/>
      <c r="G32" s="258"/>
      <c r="H32" s="258"/>
      <c r="I32" s="258"/>
      <c r="J32" s="259"/>
      <c r="K32" s="31">
        <f>SUM(K22:K31)</f>
        <v>0</v>
      </c>
      <c r="L32" s="31">
        <f>SUM(L22:L31)</f>
        <v>0</v>
      </c>
      <c r="M32" s="31">
        <f>SUM(M22:M31)</f>
        <v>0</v>
      </c>
      <c r="N32" s="13"/>
      <c r="O32" s="120">
        <f>M32</f>
        <v>0</v>
      </c>
      <c r="P32" s="13"/>
      <c r="Q32" s="162">
        <f>+Year1!Q32</f>
        <v>0</v>
      </c>
      <c r="R32" s="181">
        <f>+Year1!R32</f>
        <v>0</v>
      </c>
    </row>
    <row r="33" spans="1:18" ht="15" x14ac:dyDescent="0.25">
      <c r="A33" s="262" t="s">
        <v>16</v>
      </c>
      <c r="B33" s="263"/>
      <c r="C33" s="263"/>
      <c r="D33" s="263"/>
      <c r="E33" s="263"/>
      <c r="F33" s="263"/>
      <c r="G33" s="263"/>
      <c r="H33" s="263"/>
      <c r="I33" s="263"/>
      <c r="J33" s="263"/>
      <c r="K33" s="263"/>
      <c r="L33" s="263"/>
      <c r="M33" s="264"/>
      <c r="N33" s="13"/>
      <c r="O33" s="120"/>
      <c r="P33" s="13"/>
      <c r="Q33" s="162">
        <f>+Year1!Q33</f>
        <v>0</v>
      </c>
      <c r="R33" s="181">
        <f>+Year1!R33</f>
        <v>0</v>
      </c>
    </row>
    <row r="34" spans="1:18" ht="14.25" x14ac:dyDescent="0.2">
      <c r="A34" s="28">
        <v>1</v>
      </c>
      <c r="B34" s="260"/>
      <c r="C34" s="260"/>
      <c r="D34" s="260"/>
      <c r="E34" s="260"/>
      <c r="F34" s="260"/>
      <c r="G34" s="260"/>
      <c r="H34" s="260"/>
      <c r="I34" s="260"/>
      <c r="J34" s="260"/>
      <c r="K34" s="260"/>
      <c r="L34" s="261"/>
      <c r="M34" s="169"/>
      <c r="N34" s="13"/>
      <c r="O34" s="120"/>
      <c r="P34" s="13"/>
      <c r="Q34" s="162">
        <f>+Year1!Q34</f>
        <v>0</v>
      </c>
      <c r="R34" s="181">
        <f>+Year1!R34</f>
        <v>0</v>
      </c>
    </row>
    <row r="35" spans="1:18" ht="14.25" x14ac:dyDescent="0.2">
      <c r="A35" s="28">
        <v>2</v>
      </c>
      <c r="B35" s="260"/>
      <c r="C35" s="260"/>
      <c r="D35" s="260"/>
      <c r="E35" s="260"/>
      <c r="F35" s="260"/>
      <c r="G35" s="260"/>
      <c r="H35" s="260"/>
      <c r="I35" s="260"/>
      <c r="J35" s="260"/>
      <c r="K35" s="260"/>
      <c r="L35" s="261"/>
      <c r="M35" s="170"/>
      <c r="N35" s="13"/>
      <c r="O35" s="120"/>
      <c r="P35" s="13"/>
      <c r="Q35" s="162">
        <f>+Year1!Q35</f>
        <v>0</v>
      </c>
      <c r="R35" s="181">
        <f>+Year1!R35</f>
        <v>0</v>
      </c>
    </row>
    <row r="36" spans="1:18" ht="14.25" x14ac:dyDescent="0.2">
      <c r="A36" s="28">
        <v>3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1"/>
      <c r="M36" s="170"/>
      <c r="N36" s="13"/>
      <c r="O36" s="120"/>
      <c r="P36" s="13"/>
      <c r="Q36" s="162">
        <f>+Year1!Q36</f>
        <v>0</v>
      </c>
      <c r="R36" s="181">
        <f>+Year1!R36</f>
        <v>0</v>
      </c>
    </row>
    <row r="37" spans="1:18" ht="14.25" x14ac:dyDescent="0.2">
      <c r="A37" s="28">
        <v>4</v>
      </c>
      <c r="B37" s="260"/>
      <c r="C37" s="260"/>
      <c r="D37" s="260"/>
      <c r="E37" s="260"/>
      <c r="F37" s="260"/>
      <c r="G37" s="260"/>
      <c r="H37" s="260"/>
      <c r="I37" s="260"/>
      <c r="J37" s="260"/>
      <c r="K37" s="260"/>
      <c r="L37" s="261"/>
      <c r="M37" s="170"/>
      <c r="N37" s="13"/>
      <c r="O37" s="120"/>
      <c r="P37" s="13"/>
      <c r="Q37" s="162">
        <f>+Year1!Q37</f>
        <v>0</v>
      </c>
      <c r="R37" s="181">
        <f>+Year1!R37</f>
        <v>0</v>
      </c>
    </row>
    <row r="38" spans="1:18" ht="14.25" x14ac:dyDescent="0.2">
      <c r="A38" s="28">
        <v>5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1"/>
      <c r="M38" s="170"/>
      <c r="N38" s="13"/>
      <c r="O38" s="120"/>
      <c r="P38" s="13"/>
      <c r="Q38" s="162">
        <f>+Year1!Q38</f>
        <v>0</v>
      </c>
      <c r="R38" s="181">
        <f>+Year1!R38</f>
        <v>0</v>
      </c>
    </row>
    <row r="39" spans="1:18" ht="15" x14ac:dyDescent="0.25">
      <c r="A39" s="257" t="s">
        <v>17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9"/>
      <c r="M39" s="32">
        <f>SUM(M34:M38)</f>
        <v>0</v>
      </c>
      <c r="N39" s="13"/>
      <c r="O39" s="120">
        <v>0</v>
      </c>
      <c r="P39" s="13"/>
      <c r="Q39" s="162">
        <f>+Year1!Q39</f>
        <v>0</v>
      </c>
      <c r="R39" s="181">
        <f>+Year1!R39</f>
        <v>0</v>
      </c>
    </row>
    <row r="40" spans="1:18" ht="15" x14ac:dyDescent="0.25">
      <c r="A40" s="262" t="s">
        <v>18</v>
      </c>
      <c r="B40" s="263"/>
      <c r="C40" s="263"/>
      <c r="D40" s="263"/>
      <c r="E40" s="263"/>
      <c r="F40" s="263"/>
      <c r="G40" s="263"/>
      <c r="H40" s="263"/>
      <c r="I40" s="263"/>
      <c r="J40" s="263"/>
      <c r="K40" s="263"/>
      <c r="L40" s="263"/>
      <c r="M40" s="264"/>
      <c r="N40" s="13"/>
      <c r="O40" s="120"/>
      <c r="P40" s="13"/>
      <c r="Q40" s="162">
        <f>+Year1!Q40</f>
        <v>0</v>
      </c>
      <c r="R40" s="181">
        <f>+Year1!R40</f>
        <v>0</v>
      </c>
    </row>
    <row r="41" spans="1:18" ht="14.25" x14ac:dyDescent="0.2">
      <c r="A41" s="28">
        <v>1</v>
      </c>
      <c r="B41" s="33" t="s">
        <v>20</v>
      </c>
      <c r="C41" s="290"/>
      <c r="D41" s="290"/>
      <c r="E41" s="290"/>
      <c r="F41" s="290"/>
      <c r="G41" s="290"/>
      <c r="H41" s="290"/>
      <c r="I41" s="290"/>
      <c r="J41" s="290"/>
      <c r="K41" s="290"/>
      <c r="L41" s="291"/>
      <c r="M41" s="25">
        <f>IF(J$7=" ",0,ROUND(Year1!M41*(1+$R$24),0))</f>
        <v>0</v>
      </c>
      <c r="N41" s="13"/>
      <c r="O41" s="120"/>
      <c r="P41" s="13"/>
      <c r="Q41" s="162">
        <f>+Year1!Q41</f>
        <v>0</v>
      </c>
      <c r="R41" s="181">
        <f>+Year1!R41</f>
        <v>0</v>
      </c>
    </row>
    <row r="42" spans="1:18" ht="14.25" x14ac:dyDescent="0.2">
      <c r="A42" s="28">
        <v>2</v>
      </c>
      <c r="B42" s="33" t="s">
        <v>21</v>
      </c>
      <c r="C42" s="292"/>
      <c r="D42" s="293"/>
      <c r="E42" s="293"/>
      <c r="F42" s="293"/>
      <c r="G42" s="293"/>
      <c r="H42" s="293"/>
      <c r="I42" s="293"/>
      <c r="J42" s="293"/>
      <c r="K42" s="293"/>
      <c r="L42" s="294"/>
      <c r="M42" s="25">
        <f>IF(J$7=" ",0,ROUND(Year1!M42*(1+$R$24),0))</f>
        <v>0</v>
      </c>
      <c r="N42" s="13"/>
      <c r="O42" s="120"/>
      <c r="P42" s="13"/>
      <c r="Q42" s="60" t="s">
        <v>89</v>
      </c>
      <c r="R42" s="182">
        <f>SUM(R29:R41)</f>
        <v>0</v>
      </c>
    </row>
    <row r="43" spans="1:18" ht="15" x14ac:dyDescent="0.25">
      <c r="A43" s="257" t="s">
        <v>19</v>
      </c>
      <c r="B43" s="258"/>
      <c r="C43" s="258"/>
      <c r="D43" s="258"/>
      <c r="E43" s="258"/>
      <c r="F43" s="258"/>
      <c r="G43" s="258"/>
      <c r="H43" s="258"/>
      <c r="I43" s="258"/>
      <c r="J43" s="258"/>
      <c r="K43" s="258"/>
      <c r="L43" s="259"/>
      <c r="M43" s="32">
        <f>SUM(M41:M42)</f>
        <v>0</v>
      </c>
      <c r="N43" s="13"/>
      <c r="O43" s="120">
        <f>M43</f>
        <v>0</v>
      </c>
      <c r="P43" s="13"/>
    </row>
    <row r="44" spans="1:18" ht="15" x14ac:dyDescent="0.25">
      <c r="A44" s="262" t="s">
        <v>22</v>
      </c>
      <c r="B44" s="263"/>
      <c r="C44" s="263"/>
      <c r="D44" s="263"/>
      <c r="E44" s="263"/>
      <c r="F44" s="263"/>
      <c r="G44" s="263"/>
      <c r="H44" s="263"/>
      <c r="I44" s="263"/>
      <c r="J44" s="263"/>
      <c r="K44" s="263"/>
      <c r="L44" s="263"/>
      <c r="M44" s="264"/>
      <c r="N44" s="13"/>
      <c r="O44" s="120"/>
      <c r="P44" s="13"/>
    </row>
    <row r="45" spans="1:18" ht="14.25" x14ac:dyDescent="0.2">
      <c r="A45" s="28">
        <v>1</v>
      </c>
      <c r="B45" s="33" t="s">
        <v>23</v>
      </c>
      <c r="C45" s="292"/>
      <c r="D45" s="293"/>
      <c r="E45" s="293"/>
      <c r="F45" s="293"/>
      <c r="G45" s="293"/>
      <c r="H45" s="293"/>
      <c r="I45" s="293"/>
      <c r="J45" s="293"/>
      <c r="K45" s="293"/>
      <c r="L45" s="294"/>
      <c r="M45" s="25">
        <f>IF(J$7=" ",0,ROUND(Year1!M45*(1+$R$24),0))</f>
        <v>0</v>
      </c>
      <c r="N45" s="13"/>
      <c r="O45" s="120">
        <f>IF(B66="MTDC",0,M45)</f>
        <v>0</v>
      </c>
      <c r="P45" s="13"/>
    </row>
    <row r="46" spans="1:18" ht="14.25" x14ac:dyDescent="0.2">
      <c r="A46" s="28">
        <v>2</v>
      </c>
      <c r="B46" s="33" t="s">
        <v>24</v>
      </c>
      <c r="C46" s="292"/>
      <c r="D46" s="293"/>
      <c r="E46" s="293"/>
      <c r="F46" s="293"/>
      <c r="G46" s="293"/>
      <c r="H46" s="293"/>
      <c r="I46" s="293"/>
      <c r="J46" s="293"/>
      <c r="K46" s="293"/>
      <c r="L46" s="294"/>
      <c r="M46" s="25">
        <f>IF(J$7=" ",0,ROUND(Year1!M46*(1+$R$24),0))</f>
        <v>0</v>
      </c>
      <c r="N46" s="13"/>
      <c r="O46" s="120">
        <f>+M46</f>
        <v>0</v>
      </c>
      <c r="P46" s="13"/>
    </row>
    <row r="47" spans="1:18" ht="14.25" x14ac:dyDescent="0.2">
      <c r="A47" s="28">
        <v>3</v>
      </c>
      <c r="B47" s="33" t="s">
        <v>25</v>
      </c>
      <c r="C47" s="292"/>
      <c r="D47" s="293"/>
      <c r="E47" s="293"/>
      <c r="F47" s="293"/>
      <c r="G47" s="293"/>
      <c r="H47" s="293"/>
      <c r="I47" s="293"/>
      <c r="J47" s="293"/>
      <c r="K47" s="293"/>
      <c r="L47" s="294"/>
      <c r="M47" s="25">
        <f>IF(J$7=" ",0,ROUND(Year1!M47*(1+$R$24),0))</f>
        <v>0</v>
      </c>
      <c r="N47" s="13"/>
      <c r="O47" s="120">
        <f>+M47</f>
        <v>0</v>
      </c>
      <c r="P47" s="13"/>
    </row>
    <row r="48" spans="1:18" ht="14.25" x14ac:dyDescent="0.2">
      <c r="A48" s="28">
        <v>4</v>
      </c>
      <c r="B48" s="33" t="s">
        <v>26</v>
      </c>
      <c r="C48" s="292"/>
      <c r="D48" s="293"/>
      <c r="E48" s="293"/>
      <c r="F48" s="293"/>
      <c r="G48" s="293"/>
      <c r="H48" s="293"/>
      <c r="I48" s="293"/>
      <c r="J48" s="293"/>
      <c r="K48" s="293"/>
      <c r="L48" s="294"/>
      <c r="M48" s="25">
        <f>IF(J$7=" ",0,ROUND(Year1!M48*(1+$R$24),0))</f>
        <v>0</v>
      </c>
      <c r="N48" s="13"/>
      <c r="O48" s="120">
        <f>+M48</f>
        <v>0</v>
      </c>
      <c r="P48" s="13"/>
    </row>
    <row r="49" spans="1:16" ht="14.25" x14ac:dyDescent="0.2">
      <c r="A49" s="28">
        <v>5</v>
      </c>
      <c r="B49" s="33" t="s">
        <v>27</v>
      </c>
      <c r="C49" s="292"/>
      <c r="D49" s="293"/>
      <c r="E49" s="293"/>
      <c r="F49" s="293"/>
      <c r="G49" s="293"/>
      <c r="H49" s="293"/>
      <c r="I49" s="293"/>
      <c r="J49" s="293"/>
      <c r="K49" s="293"/>
      <c r="L49" s="294"/>
      <c r="M49" s="25">
        <f>IF(J$7=" ",0,ROUND(Year1!M49*(1+$R$24),0))</f>
        <v>0</v>
      </c>
      <c r="N49" s="13"/>
      <c r="O49" s="120">
        <f>+M49</f>
        <v>0</v>
      </c>
      <c r="P49" s="13"/>
    </row>
    <row r="50" spans="1:16" ht="15" x14ac:dyDescent="0.25">
      <c r="A50" s="257" t="s">
        <v>28</v>
      </c>
      <c r="B50" s="258"/>
      <c r="C50" s="258"/>
      <c r="D50" s="258"/>
      <c r="E50" s="258"/>
      <c r="F50" s="258"/>
      <c r="G50" s="258"/>
      <c r="H50" s="258"/>
      <c r="I50" s="258"/>
      <c r="J50" s="258"/>
      <c r="K50" s="258"/>
      <c r="L50" s="259"/>
      <c r="M50" s="32">
        <f>SUM(M45:M49)</f>
        <v>0</v>
      </c>
      <c r="N50" s="13"/>
      <c r="O50" s="120"/>
      <c r="P50" s="13"/>
    </row>
    <row r="51" spans="1:16" ht="15" x14ac:dyDescent="0.25">
      <c r="A51" s="262" t="s">
        <v>29</v>
      </c>
      <c r="B51" s="263"/>
      <c r="C51" s="263"/>
      <c r="D51" s="263"/>
      <c r="E51" s="263"/>
      <c r="F51" s="263"/>
      <c r="G51" s="263"/>
      <c r="H51" s="263"/>
      <c r="I51" s="263"/>
      <c r="J51" s="263"/>
      <c r="K51" s="263"/>
      <c r="L51" s="263"/>
      <c r="M51" s="264"/>
      <c r="N51" s="13"/>
      <c r="O51" s="120"/>
      <c r="P51" s="13"/>
    </row>
    <row r="52" spans="1:16" ht="14.25" x14ac:dyDescent="0.2">
      <c r="A52" s="28">
        <v>1</v>
      </c>
      <c r="B52" s="293" t="str">
        <f>+Year1!B52</f>
        <v>Materials and Supplies</v>
      </c>
      <c r="C52" s="274"/>
      <c r="D52" s="274"/>
      <c r="E52" s="274"/>
      <c r="F52" s="274"/>
      <c r="G52" s="274"/>
      <c r="H52" s="274"/>
      <c r="I52" s="274"/>
      <c r="J52" s="274"/>
      <c r="K52" s="274"/>
      <c r="L52" s="275"/>
      <c r="M52" s="122">
        <f>IF(J$7=" ",0,ROUND(R42*(1+R24),0))</f>
        <v>0</v>
      </c>
      <c r="N52" s="13"/>
      <c r="O52" s="120">
        <f>M52</f>
        <v>0</v>
      </c>
      <c r="P52" s="13"/>
    </row>
    <row r="53" spans="1:16" ht="14.25" x14ac:dyDescent="0.2">
      <c r="A53" s="28">
        <v>2</v>
      </c>
      <c r="B53" s="293" t="str">
        <f>+Year1!B53</f>
        <v>Publication Costs</v>
      </c>
      <c r="C53" s="274"/>
      <c r="D53" s="274"/>
      <c r="E53" s="274"/>
      <c r="F53" s="274"/>
      <c r="G53" s="274"/>
      <c r="H53" s="274"/>
      <c r="I53" s="274"/>
      <c r="J53" s="274"/>
      <c r="K53" s="274"/>
      <c r="L53" s="275"/>
      <c r="M53" s="25">
        <f>IF(J$7=" ",0,ROUND(Year1!M53*(1+$R$24),0))</f>
        <v>0</v>
      </c>
      <c r="N53" s="13"/>
      <c r="O53" s="120">
        <f t="shared" ref="O53:O60" si="6">M53</f>
        <v>0</v>
      </c>
      <c r="P53" s="13"/>
    </row>
    <row r="54" spans="1:16" ht="14.25" x14ac:dyDescent="0.2">
      <c r="A54" s="28">
        <v>3</v>
      </c>
      <c r="B54" s="293" t="str">
        <f>+Year1!B54</f>
        <v>Consultant Services</v>
      </c>
      <c r="C54" s="274"/>
      <c r="D54" s="274"/>
      <c r="E54" s="274"/>
      <c r="F54" s="274"/>
      <c r="G54" s="274"/>
      <c r="H54" s="274"/>
      <c r="I54" s="274"/>
      <c r="J54" s="274"/>
      <c r="K54" s="274"/>
      <c r="L54" s="275"/>
      <c r="M54" s="25">
        <f>IF(J$7=" ",0,ROUND(Year1!M54*(1+$R$23),0))</f>
        <v>0</v>
      </c>
      <c r="N54" s="13"/>
      <c r="O54" s="120">
        <f t="shared" si="6"/>
        <v>0</v>
      </c>
      <c r="P54" s="13"/>
    </row>
    <row r="55" spans="1:16" ht="14.25" x14ac:dyDescent="0.2">
      <c r="A55" s="28">
        <v>4</v>
      </c>
      <c r="B55" s="293" t="str">
        <f>+Year1!B55</f>
        <v>Biostatistical Services</v>
      </c>
      <c r="C55" s="274"/>
      <c r="D55" s="274"/>
      <c r="E55" s="274"/>
      <c r="F55" s="274"/>
      <c r="G55" s="274"/>
      <c r="H55" s="274"/>
      <c r="I55" s="274"/>
      <c r="J55" s="274"/>
      <c r="K55" s="274"/>
      <c r="L55" s="275"/>
      <c r="M55" s="25">
        <f>IF(J$7=" ",0,ROUND(Year1!M55*(1+$R$24),0))</f>
        <v>0</v>
      </c>
      <c r="N55" s="13"/>
      <c r="O55" s="120">
        <f t="shared" si="6"/>
        <v>0</v>
      </c>
      <c r="P55" s="13"/>
    </row>
    <row r="56" spans="1:16" ht="14.25" x14ac:dyDescent="0.2">
      <c r="A56" s="28">
        <v>5</v>
      </c>
      <c r="B56" s="293" t="str">
        <f>+Year1!B56</f>
        <v>Subawards/Consortium/Contractual Costs</v>
      </c>
      <c r="C56" s="274"/>
      <c r="D56" s="274"/>
      <c r="E56" s="274"/>
      <c r="F56" s="274"/>
      <c r="G56" s="274"/>
      <c r="H56" s="274"/>
      <c r="I56" s="274"/>
      <c r="J56" s="274"/>
      <c r="K56" s="274"/>
      <c r="L56" s="275"/>
      <c r="M56" s="122">
        <f>IF(J$7=" ",0,ROUND(Consortium!F38,0))</f>
        <v>0</v>
      </c>
      <c r="N56" s="13"/>
      <c r="O56" s="120">
        <f>IF(B66="MTDC",+Consortium!L34,IF(B66="TDC",0,M56))</f>
        <v>0</v>
      </c>
      <c r="P56" s="13"/>
    </row>
    <row r="57" spans="1:16" ht="14.25" x14ac:dyDescent="0.2">
      <c r="A57" s="28">
        <v>6</v>
      </c>
      <c r="B57" s="293" t="str">
        <f>+Year1!B57</f>
        <v>Equipment of Facility Rental/User Fees</v>
      </c>
      <c r="C57" s="274"/>
      <c r="D57" s="274"/>
      <c r="E57" s="274"/>
      <c r="F57" s="274"/>
      <c r="G57" s="274"/>
      <c r="H57" s="274"/>
      <c r="I57" s="274"/>
      <c r="J57" s="274"/>
      <c r="K57" s="274"/>
      <c r="L57" s="275"/>
      <c r="M57" s="25">
        <f>IF(J$7=" ",0,ROUND(Year1!M57*(1+$R$24),0))</f>
        <v>0</v>
      </c>
      <c r="N57" s="13"/>
      <c r="O57" s="120">
        <f t="shared" si="6"/>
        <v>0</v>
      </c>
      <c r="P57" s="13"/>
    </row>
    <row r="58" spans="1:16" ht="14.25" x14ac:dyDescent="0.2">
      <c r="A58" s="28">
        <v>7</v>
      </c>
      <c r="B58" s="293" t="str">
        <f>+Year1!B58</f>
        <v>Alterations and Renovations</v>
      </c>
      <c r="C58" s="274"/>
      <c r="D58" s="274"/>
      <c r="E58" s="274"/>
      <c r="F58" s="274"/>
      <c r="G58" s="274"/>
      <c r="H58" s="274"/>
      <c r="I58" s="274"/>
      <c r="J58" s="274"/>
      <c r="K58" s="274"/>
      <c r="L58" s="275"/>
      <c r="M58" s="25">
        <f>IF(J$7=" ",0,ROUND(Year1!M58*(1+$R$23),0))</f>
        <v>0</v>
      </c>
      <c r="N58" s="13"/>
      <c r="O58" s="120">
        <f t="shared" si="6"/>
        <v>0</v>
      </c>
      <c r="P58" s="13"/>
    </row>
    <row r="59" spans="1:16" ht="14.25" x14ac:dyDescent="0.2">
      <c r="A59" s="28">
        <v>8</v>
      </c>
      <c r="B59" s="293" t="str">
        <f>+Year1!B59</f>
        <v>Subject Reimbursement</v>
      </c>
      <c r="C59" s="274"/>
      <c r="D59" s="274"/>
      <c r="E59" s="274"/>
      <c r="F59" s="274"/>
      <c r="G59" s="274"/>
      <c r="H59" s="274"/>
      <c r="I59" s="274"/>
      <c r="J59" s="274"/>
      <c r="K59" s="274"/>
      <c r="L59" s="275"/>
      <c r="M59" s="25">
        <f>IF(J$7=" ",0,ROUND(Year1!M59*(1+$R$24),0))</f>
        <v>0</v>
      </c>
      <c r="N59" s="13"/>
      <c r="O59" s="120">
        <f t="shared" si="6"/>
        <v>0</v>
      </c>
      <c r="P59" s="13"/>
    </row>
    <row r="60" spans="1:16" ht="14.25" x14ac:dyDescent="0.2">
      <c r="A60" s="28">
        <v>9</v>
      </c>
      <c r="B60" s="293">
        <f>+Year1!B60</f>
        <v>0</v>
      </c>
      <c r="C60" s="274"/>
      <c r="D60" s="274"/>
      <c r="E60" s="274"/>
      <c r="F60" s="274"/>
      <c r="G60" s="274"/>
      <c r="H60" s="274"/>
      <c r="I60" s="274"/>
      <c r="J60" s="274"/>
      <c r="K60" s="274"/>
      <c r="L60" s="275"/>
      <c r="M60" s="25">
        <f>IF(J$7=" ",0,ROUND(Year1!M60*(1+$R$24),0))</f>
        <v>0</v>
      </c>
      <c r="N60" s="13"/>
      <c r="O60" s="120">
        <f t="shared" si="6"/>
        <v>0</v>
      </c>
      <c r="P60" s="13"/>
    </row>
    <row r="61" spans="1:16" ht="14.25" x14ac:dyDescent="0.2">
      <c r="A61" s="28">
        <v>10</v>
      </c>
      <c r="B61" s="293" t="str">
        <f>+Year1!B61</f>
        <v>Outpatient Costs (Not part of MTDC)</v>
      </c>
      <c r="C61" s="274"/>
      <c r="D61" s="274"/>
      <c r="E61" s="274"/>
      <c r="F61" s="274"/>
      <c r="G61" s="274"/>
      <c r="H61" s="274"/>
      <c r="I61" s="274"/>
      <c r="J61" s="274"/>
      <c r="K61" s="274"/>
      <c r="L61" s="275"/>
      <c r="M61" s="25">
        <f>IF(J$7=" ",0,ROUND(Year1!M61*(1+$R$23),0))</f>
        <v>0</v>
      </c>
      <c r="N61" s="13"/>
      <c r="O61" s="120">
        <f>IF(B66="MTDC",0,M61)</f>
        <v>0</v>
      </c>
      <c r="P61" s="13"/>
    </row>
    <row r="62" spans="1:16" ht="15" x14ac:dyDescent="0.25">
      <c r="A62" s="257" t="s">
        <v>37</v>
      </c>
      <c r="B62" s="258"/>
      <c r="C62" s="258"/>
      <c r="D62" s="258"/>
      <c r="E62" s="258"/>
      <c r="F62" s="258"/>
      <c r="G62" s="258"/>
      <c r="H62" s="258"/>
      <c r="I62" s="258"/>
      <c r="J62" s="258"/>
      <c r="K62" s="258"/>
      <c r="L62" s="259"/>
      <c r="M62" s="31">
        <f>SUM(M52:M61)</f>
        <v>0</v>
      </c>
      <c r="N62" s="13"/>
      <c r="O62" s="120"/>
      <c r="P62" s="13"/>
    </row>
    <row r="63" spans="1:16" ht="15" x14ac:dyDescent="0.25">
      <c r="A63" s="262" t="s">
        <v>38</v>
      </c>
      <c r="B63" s="263"/>
      <c r="C63" s="263"/>
      <c r="D63" s="263"/>
      <c r="E63" s="263"/>
      <c r="F63" s="263"/>
      <c r="G63" s="263"/>
      <c r="H63" s="263"/>
      <c r="I63" s="263"/>
      <c r="J63" s="263"/>
      <c r="K63" s="263"/>
      <c r="L63" s="264"/>
      <c r="M63" s="34">
        <f>M20+M32+M39+M43+M50+M62</f>
        <v>0</v>
      </c>
      <c r="N63" s="13"/>
      <c r="O63" s="121">
        <f>SUM(O8:O62)</f>
        <v>0</v>
      </c>
      <c r="P63" s="13"/>
    </row>
    <row r="64" spans="1:16" ht="15" x14ac:dyDescent="0.25">
      <c r="A64" s="262" t="s">
        <v>39</v>
      </c>
      <c r="B64" s="263"/>
      <c r="C64" s="263"/>
      <c r="D64" s="263"/>
      <c r="E64" s="263"/>
      <c r="F64" s="263"/>
      <c r="G64" s="263"/>
      <c r="H64" s="263"/>
      <c r="I64" s="263"/>
      <c r="J64" s="263"/>
      <c r="K64" s="263"/>
      <c r="L64" s="263"/>
      <c r="M64" s="264"/>
      <c r="N64" s="13"/>
      <c r="O64" s="13"/>
      <c r="P64" s="13"/>
    </row>
    <row r="65" spans="1:16" ht="14.25" x14ac:dyDescent="0.2">
      <c r="A65" s="28"/>
      <c r="B65" s="267" t="s">
        <v>40</v>
      </c>
      <c r="C65" s="268"/>
      <c r="D65" s="299" t="s">
        <v>41</v>
      </c>
      <c r="E65" s="267"/>
      <c r="F65" s="267"/>
      <c r="G65" s="267"/>
      <c r="H65" s="267"/>
      <c r="I65" s="267"/>
      <c r="J65" s="268"/>
      <c r="K65" s="299" t="s">
        <v>42</v>
      </c>
      <c r="L65" s="268"/>
      <c r="M65" s="22" t="s">
        <v>43</v>
      </c>
      <c r="N65" s="13"/>
      <c r="O65" s="59"/>
      <c r="P65" s="13"/>
    </row>
    <row r="66" spans="1:16" ht="14.25" x14ac:dyDescent="0.2">
      <c r="A66" s="28">
        <v>1</v>
      </c>
      <c r="B66" s="293" t="str">
        <f>+Summary!D22</f>
        <v>NONE</v>
      </c>
      <c r="C66" s="294"/>
      <c r="D66" s="307">
        <f>O63</f>
        <v>0</v>
      </c>
      <c r="E66" s="308"/>
      <c r="F66" s="308"/>
      <c r="G66" s="308"/>
      <c r="H66" s="308"/>
      <c r="I66" s="308"/>
      <c r="J66" s="308"/>
      <c r="K66" s="300">
        <f>+Summary!F22</f>
        <v>0</v>
      </c>
      <c r="L66" s="301"/>
      <c r="M66" s="25">
        <f>ROUND(D66*K66,0)</f>
        <v>0</v>
      </c>
      <c r="N66" s="13"/>
      <c r="O66" s="59"/>
      <c r="P66" s="13"/>
    </row>
    <row r="67" spans="1:16" ht="14.25" x14ac:dyDescent="0.2">
      <c r="A67" s="28">
        <v>2</v>
      </c>
      <c r="B67" s="293" t="str">
        <f>+B66</f>
        <v>NONE</v>
      </c>
      <c r="C67" s="294"/>
      <c r="D67" s="299"/>
      <c r="E67" s="267"/>
      <c r="F67" s="267"/>
      <c r="G67" s="267"/>
      <c r="H67" s="267"/>
      <c r="I67" s="267"/>
      <c r="J67" s="268"/>
      <c r="K67" s="300">
        <f>+K66</f>
        <v>0</v>
      </c>
      <c r="L67" s="301"/>
      <c r="M67" s="25">
        <f>ROUND(D67*K67,0)</f>
        <v>0</v>
      </c>
      <c r="N67" s="13"/>
      <c r="O67" s="13"/>
      <c r="P67" s="13"/>
    </row>
    <row r="68" spans="1:16" ht="14.25" x14ac:dyDescent="0.2">
      <c r="A68" s="28">
        <v>3</v>
      </c>
      <c r="B68" s="293" t="str">
        <f>+B67</f>
        <v>NONE</v>
      </c>
      <c r="C68" s="294"/>
      <c r="D68" s="299"/>
      <c r="E68" s="267"/>
      <c r="F68" s="267"/>
      <c r="G68" s="267"/>
      <c r="H68" s="267"/>
      <c r="I68" s="267"/>
      <c r="J68" s="268"/>
      <c r="K68" s="300">
        <f>+K67</f>
        <v>0</v>
      </c>
      <c r="L68" s="301"/>
      <c r="M68" s="25">
        <f>ROUND(D68*K68,0)</f>
        <v>0</v>
      </c>
      <c r="N68" s="13"/>
      <c r="O68" s="13"/>
      <c r="P68" s="13"/>
    </row>
    <row r="69" spans="1:16" ht="14.25" x14ac:dyDescent="0.2">
      <c r="A69" s="28">
        <v>4</v>
      </c>
      <c r="B69" s="293" t="str">
        <f>+B68</f>
        <v>NONE</v>
      </c>
      <c r="C69" s="294"/>
      <c r="D69" s="299"/>
      <c r="E69" s="267"/>
      <c r="F69" s="267"/>
      <c r="G69" s="267"/>
      <c r="H69" s="267"/>
      <c r="I69" s="267"/>
      <c r="J69" s="268"/>
      <c r="K69" s="300">
        <f>+K68</f>
        <v>0</v>
      </c>
      <c r="L69" s="301"/>
      <c r="M69" s="25">
        <f>ROUND(D69*K69,0)</f>
        <v>0</v>
      </c>
      <c r="N69" s="13"/>
      <c r="O69" s="13"/>
      <c r="P69" s="13"/>
    </row>
    <row r="70" spans="1:16" ht="15" x14ac:dyDescent="0.25">
      <c r="A70" s="257" t="s">
        <v>44</v>
      </c>
      <c r="B70" s="258"/>
      <c r="C70" s="258"/>
      <c r="D70" s="258"/>
      <c r="E70" s="258"/>
      <c r="F70" s="258"/>
      <c r="G70" s="258"/>
      <c r="H70" s="258"/>
      <c r="I70" s="258"/>
      <c r="J70" s="258"/>
      <c r="K70" s="258"/>
      <c r="L70" s="259"/>
      <c r="M70" s="35">
        <f>SUM(M66:M69)</f>
        <v>0</v>
      </c>
      <c r="N70" s="13"/>
      <c r="O70" s="13"/>
      <c r="P70" s="13"/>
    </row>
    <row r="71" spans="1:16" ht="15" x14ac:dyDescent="0.25">
      <c r="A71" s="262" t="s">
        <v>45</v>
      </c>
      <c r="B71" s="263"/>
      <c r="C71" s="263"/>
      <c r="D71" s="263"/>
      <c r="E71" s="263"/>
      <c r="F71" s="263"/>
      <c r="G71" s="263"/>
      <c r="H71" s="263"/>
      <c r="I71" s="263"/>
      <c r="J71" s="263"/>
      <c r="K71" s="263"/>
      <c r="L71" s="264"/>
      <c r="M71" s="34">
        <f>M63+M70</f>
        <v>0</v>
      </c>
      <c r="N71" s="13"/>
      <c r="O71" s="13"/>
      <c r="P71" s="13"/>
    </row>
    <row r="72" spans="1:16" ht="14.25" x14ac:dyDescent="0.2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</row>
    <row r="73" spans="1:16" ht="14.25" x14ac:dyDescent="0.2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</row>
    <row r="74" spans="1:16" ht="15" x14ac:dyDescent="0.2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4" t="s">
        <v>49</v>
      </c>
      <c r="L74" s="13"/>
      <c r="M74" s="36">
        <f>M63</f>
        <v>0</v>
      </c>
      <c r="N74" s="13"/>
      <c r="O74" s="13"/>
      <c r="P74" s="13"/>
    </row>
    <row r="75" spans="1:16" ht="15" x14ac:dyDescent="0.2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4" t="s">
        <v>50</v>
      </c>
      <c r="L75" s="13"/>
      <c r="M75" s="37">
        <f>Consortium!F6+Consortium!F9+Consortium!F12+Consortium!F15+Consortium!F18+Consortium!F21+Consortium!F24+Consortium!F27+Consortium!F30+Consortium!F33</f>
        <v>0</v>
      </c>
      <c r="N75" s="13"/>
      <c r="O75" s="13"/>
      <c r="P75" s="13"/>
    </row>
    <row r="76" spans="1:16" ht="15" x14ac:dyDescent="0.2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4" t="s">
        <v>51</v>
      </c>
      <c r="L76" s="13"/>
      <c r="M76" s="38">
        <f>M74-M75</f>
        <v>0</v>
      </c>
      <c r="N76" s="50"/>
      <c r="O76" s="51"/>
      <c r="P76" s="13"/>
    </row>
    <row r="77" spans="1:16" ht="14.25" x14ac:dyDescent="0.2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</row>
    <row r="78" spans="1:16" ht="14.25" x14ac:dyDescent="0.2">
      <c r="A78" s="13"/>
      <c r="B78" s="13"/>
      <c r="C78" s="13"/>
      <c r="D78" s="13"/>
      <c r="E78" s="13"/>
      <c r="F78" s="13"/>
      <c r="G78" s="13"/>
      <c r="H78" s="13"/>
      <c r="I78" s="13"/>
      <c r="J78" s="13"/>
    </row>
    <row r="79" spans="1:16" ht="14.25" x14ac:dyDescent="0.2">
      <c r="A79" s="13"/>
      <c r="B79" s="13"/>
      <c r="C79" s="13"/>
      <c r="D79" s="13"/>
      <c r="E79" s="13"/>
      <c r="F79" s="13"/>
      <c r="G79" s="13"/>
      <c r="H79" s="13"/>
      <c r="I79" s="13"/>
      <c r="J79" s="13"/>
    </row>
    <row r="80" spans="1:16" ht="14.25" x14ac:dyDescent="0.2">
      <c r="A80" s="13"/>
      <c r="B80" s="13"/>
      <c r="C80" s="13"/>
      <c r="D80" s="13"/>
      <c r="E80" s="13"/>
      <c r="F80" s="13"/>
      <c r="G80" s="13"/>
      <c r="H80" s="13"/>
      <c r="I80" s="13"/>
      <c r="J80" s="13"/>
    </row>
    <row r="81" spans="1:16" ht="14.25" x14ac:dyDescent="0.2">
      <c r="A81" s="13"/>
      <c r="B81" s="13"/>
      <c r="C81" s="13"/>
      <c r="D81" s="13"/>
      <c r="E81" s="13"/>
      <c r="F81" s="13"/>
      <c r="G81" s="13"/>
      <c r="H81" s="13"/>
      <c r="I81" s="13"/>
      <c r="J81" s="13"/>
    </row>
    <row r="82" spans="1:16" ht="14.25" x14ac:dyDescent="0.2">
      <c r="A82" s="13"/>
      <c r="B82" s="13"/>
      <c r="C82" s="13"/>
      <c r="D82" s="13"/>
      <c r="E82" s="13"/>
      <c r="F82" s="13"/>
      <c r="G82" s="13"/>
      <c r="H82" s="13"/>
      <c r="I82" s="13"/>
      <c r="J82" s="13"/>
    </row>
    <row r="83" spans="1:16" ht="14.25" x14ac:dyDescent="0.2">
      <c r="A83" s="13"/>
      <c r="B83" s="13"/>
      <c r="C83" s="13"/>
      <c r="D83" s="13"/>
      <c r="E83" s="13"/>
      <c r="F83" s="13"/>
      <c r="G83" s="13"/>
      <c r="H83" s="13"/>
      <c r="I83" s="13"/>
      <c r="J83" s="13"/>
    </row>
    <row r="84" spans="1:16" ht="14.25" x14ac:dyDescent="0.2">
      <c r="A84" s="13"/>
      <c r="B84" s="13"/>
      <c r="C84" s="13"/>
      <c r="D84" s="13"/>
      <c r="E84" s="13"/>
      <c r="F84" s="13"/>
      <c r="G84" s="13"/>
      <c r="H84" s="13"/>
      <c r="I84" s="13"/>
      <c r="J84" s="13"/>
    </row>
    <row r="85" spans="1:16" ht="14.25" x14ac:dyDescent="0.2">
      <c r="A85" s="13"/>
      <c r="B85" s="13"/>
      <c r="C85" s="13"/>
      <c r="D85" s="13"/>
      <c r="E85" s="13"/>
      <c r="F85" s="13"/>
      <c r="G85" s="13"/>
      <c r="H85" s="13"/>
      <c r="I85" s="13"/>
      <c r="J85" s="13"/>
    </row>
    <row r="86" spans="1:16" ht="14.25" x14ac:dyDescent="0.2">
      <c r="A86" s="13"/>
      <c r="B86" s="13"/>
      <c r="C86" s="13"/>
      <c r="D86" s="13"/>
      <c r="E86" s="13"/>
      <c r="F86" s="13"/>
      <c r="G86" s="13"/>
      <c r="H86" s="13"/>
      <c r="I86" s="13"/>
      <c r="J86" s="13"/>
    </row>
    <row r="87" spans="1:16" ht="14.25" x14ac:dyDescent="0.2">
      <c r="A87" s="13"/>
      <c r="B87" s="13"/>
      <c r="C87" s="13"/>
      <c r="D87" s="13"/>
      <c r="E87" s="13"/>
      <c r="F87" s="13"/>
      <c r="G87" s="13"/>
      <c r="H87" s="13"/>
      <c r="I87" s="13"/>
      <c r="J87" s="13"/>
    </row>
    <row r="88" spans="1:16" ht="14.25" x14ac:dyDescent="0.2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</row>
    <row r="89" spans="1:16" ht="14.25" x14ac:dyDescent="0.2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</row>
    <row r="90" spans="1:16" ht="14.25" x14ac:dyDescent="0.2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</row>
    <row r="91" spans="1:16" ht="14.25" x14ac:dyDescent="0.2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</row>
    <row r="92" spans="1:16" ht="14.25" x14ac:dyDescent="0.2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</row>
    <row r="93" spans="1:16" ht="14.25" x14ac:dyDescent="0.2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</row>
    <row r="94" spans="1:16" ht="14.25" x14ac:dyDescent="0.2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</row>
    <row r="95" spans="1:16" ht="14.25" x14ac:dyDescent="0.2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</row>
    <row r="96" spans="1:16" ht="14.25" x14ac:dyDescent="0.2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</row>
    <row r="97" spans="1:16" ht="14.25" x14ac:dyDescent="0.2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</row>
    <row r="98" spans="1:16" ht="14.25" x14ac:dyDescent="0.2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</row>
    <row r="99" spans="1:16" ht="14.25" x14ac:dyDescent="0.2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</row>
    <row r="100" spans="1:16" ht="14.25" x14ac:dyDescent="0.2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</row>
    <row r="101" spans="1:16" ht="14.25" x14ac:dyDescent="0.2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</row>
    <row r="102" spans="1:16" ht="14.25" x14ac:dyDescent="0.2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</row>
    <row r="103" spans="1:16" ht="14.25" x14ac:dyDescent="0.2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</row>
    <row r="104" spans="1:16" ht="14.25" x14ac:dyDescent="0.2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</row>
    <row r="105" spans="1:16" ht="14.25" x14ac:dyDescent="0.2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</row>
    <row r="106" spans="1:16" ht="14.25" x14ac:dyDescent="0.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</row>
    <row r="107" spans="1:16" ht="14.25" x14ac:dyDescent="0.2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</row>
    <row r="108" spans="1:16" ht="14.25" x14ac:dyDescent="0.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</row>
    <row r="109" spans="1:16" ht="14.25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</row>
    <row r="110" spans="1:16" ht="14.25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</row>
    <row r="111" spans="1:16" ht="14.25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</row>
    <row r="112" spans="1:16" ht="14.25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</row>
    <row r="113" spans="1:16" ht="14.25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</row>
    <row r="114" spans="1:16" ht="14.25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</row>
    <row r="115" spans="1:16" ht="14.25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</row>
    <row r="116" spans="1:16" ht="14.25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</row>
    <row r="117" spans="1:16" ht="14.25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</row>
    <row r="118" spans="1:16" ht="14.25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</row>
    <row r="119" spans="1:16" ht="14.25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</row>
    <row r="120" spans="1:16" ht="14.25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</row>
    <row r="121" spans="1:16" ht="14.25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</row>
    <row r="122" spans="1:16" ht="14.25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</row>
    <row r="123" spans="1:16" ht="14.25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</row>
    <row r="124" spans="1:16" ht="14.25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</row>
    <row r="125" spans="1:16" ht="14.25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</row>
    <row r="126" spans="1:16" ht="14.25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</row>
    <row r="127" spans="1:16" ht="14.25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</row>
    <row r="128" spans="1:16" ht="14.25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</row>
    <row r="129" spans="1:16" ht="14.25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</row>
    <row r="130" spans="1:16" ht="14.25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</row>
    <row r="131" spans="1:16" ht="14.25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</row>
    <row r="132" spans="1:16" ht="14.25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</row>
    <row r="133" spans="1:16" ht="14.25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</row>
    <row r="134" spans="1:16" ht="14.25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</row>
    <row r="135" spans="1:16" ht="14.25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</row>
    <row r="136" spans="1:16" ht="14.25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</row>
    <row r="137" spans="1:16" ht="14.25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</row>
    <row r="138" spans="1:16" ht="14.25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</row>
    <row r="139" spans="1:16" ht="14.25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</row>
    <row r="140" spans="1:16" ht="14.25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</row>
    <row r="141" spans="1:16" ht="14.25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</row>
    <row r="142" spans="1:16" ht="14.25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</row>
    <row r="143" spans="1:16" ht="14.25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</row>
    <row r="144" spans="1:16" ht="14.25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</row>
    <row r="145" spans="1:16" ht="14.25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</row>
    <row r="146" spans="1:16" ht="14.25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</row>
    <row r="147" spans="1:16" ht="14.25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</row>
    <row r="148" spans="1:16" ht="14.25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</row>
    <row r="149" spans="1:16" ht="14.25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</row>
    <row r="150" spans="1:16" ht="14.25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</row>
    <row r="151" spans="1:16" ht="14.25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</row>
    <row r="152" spans="1:16" ht="14.25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</row>
    <row r="153" spans="1:16" ht="14.25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</row>
    <row r="154" spans="1:16" ht="14.25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</row>
    <row r="155" spans="1:16" ht="14.25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</row>
    <row r="156" spans="1:16" ht="14.25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</row>
    <row r="157" spans="1:16" ht="14.25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</row>
    <row r="158" spans="1:16" ht="14.25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</row>
    <row r="159" spans="1:16" ht="14.25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</row>
    <row r="160" spans="1:16" ht="14.25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</row>
    <row r="161" spans="1:16" ht="14.25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</row>
    <row r="162" spans="1:16" ht="14.25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</row>
    <row r="163" spans="1:16" ht="14.25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</row>
    <row r="164" spans="1:16" ht="14.25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</row>
    <row r="165" spans="1:16" ht="14.25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</row>
    <row r="166" spans="1:16" ht="14.25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</row>
    <row r="167" spans="1:16" ht="14.25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</row>
    <row r="168" spans="1:16" ht="14.25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</row>
    <row r="169" spans="1:16" ht="14.25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</row>
    <row r="170" spans="1:16" ht="14.25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</row>
    <row r="171" spans="1:16" ht="14.25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</row>
    <row r="172" spans="1:16" ht="14.25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</row>
    <row r="173" spans="1:16" ht="14.25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</row>
    <row r="174" spans="1:16" ht="14.25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</row>
    <row r="175" spans="1:16" ht="14.25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</row>
    <row r="176" spans="1:16" ht="14.25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</row>
    <row r="177" spans="1:16" ht="14.25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</row>
    <row r="178" spans="1:16" ht="14.25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</row>
    <row r="179" spans="1:16" ht="14.25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</row>
    <row r="180" spans="1:16" ht="14.25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</row>
    <row r="181" spans="1:16" ht="14.25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</row>
    <row r="182" spans="1:16" ht="14.25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</row>
    <row r="183" spans="1:16" ht="14.25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</row>
    <row r="184" spans="1:16" ht="14.25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</row>
    <row r="185" spans="1:16" ht="14.25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</row>
    <row r="186" spans="1:16" ht="14.25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</row>
    <row r="187" spans="1:16" ht="14.25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</row>
    <row r="188" spans="1:16" ht="14.25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</row>
    <row r="189" spans="1:16" ht="14.25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</row>
    <row r="190" spans="1:16" ht="14.25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</row>
    <row r="191" spans="1:16" ht="14.25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</row>
    <row r="192" spans="1:16" ht="14.25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</row>
    <row r="193" spans="1:16" ht="14.25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</row>
    <row r="194" spans="1:16" ht="14.25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</row>
    <row r="195" spans="1:16" ht="14.25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</row>
    <row r="196" spans="1:16" ht="14.25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</row>
    <row r="197" spans="1:16" ht="14.25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</row>
    <row r="198" spans="1:16" ht="14.25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</row>
    <row r="199" spans="1:16" ht="14.25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</row>
    <row r="200" spans="1:16" ht="14.25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</row>
    <row r="201" spans="1:16" ht="14.25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</row>
    <row r="202" spans="1:16" ht="14.25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</row>
    <row r="203" spans="1:16" ht="14.25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</row>
    <row r="204" spans="1:16" ht="14.25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</row>
    <row r="205" spans="1:16" ht="14.25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</row>
    <row r="206" spans="1:16" ht="14.25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</row>
    <row r="207" spans="1:16" ht="14.25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</row>
    <row r="208" spans="1:16" ht="14.25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</row>
    <row r="209" spans="1:16" ht="14.25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</row>
    <row r="210" spans="1:16" ht="14.25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</row>
    <row r="211" spans="1:16" ht="14.25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</row>
    <row r="212" spans="1:16" ht="14.25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</row>
    <row r="213" spans="1:16" ht="14.25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</row>
    <row r="214" spans="1:16" ht="14.25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</row>
    <row r="215" spans="1:16" ht="14.25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</row>
    <row r="216" spans="1:16" ht="14.25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</row>
    <row r="217" spans="1:16" ht="14.25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</row>
    <row r="218" spans="1:16" ht="14.25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</row>
    <row r="219" spans="1:16" ht="14.25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</row>
    <row r="220" spans="1:16" ht="14.25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</row>
    <row r="221" spans="1:16" ht="14.25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</row>
    <row r="222" spans="1:16" ht="14.25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</row>
    <row r="223" spans="1:16" ht="14.25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</row>
    <row r="224" spans="1:16" ht="14.25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</row>
    <row r="225" spans="1:16" ht="14.25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</row>
    <row r="226" spans="1:16" ht="14.25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</row>
    <row r="227" spans="1:16" ht="14.25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</row>
    <row r="228" spans="1:16" ht="14.25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</row>
    <row r="229" spans="1:16" ht="14.25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</row>
    <row r="230" spans="1:16" ht="14.25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</row>
    <row r="231" spans="1:16" ht="14.25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</row>
    <row r="232" spans="1:16" ht="14.25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</row>
    <row r="233" spans="1:16" ht="14.25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</row>
    <row r="234" spans="1:16" ht="14.25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</row>
    <row r="235" spans="1:16" ht="14.25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</row>
    <row r="236" spans="1:16" ht="14.25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</row>
    <row r="237" spans="1:16" ht="14.25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</row>
    <row r="238" spans="1:16" ht="14.25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</row>
    <row r="239" spans="1:16" ht="14.25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</row>
    <row r="240" spans="1:16" ht="14.25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</row>
    <row r="241" spans="1:16" ht="14.25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</row>
    <row r="242" spans="1:16" ht="14.25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</row>
    <row r="243" spans="1:16" ht="14.25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</row>
    <row r="244" spans="1:16" ht="14.25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</row>
    <row r="245" spans="1:16" ht="14.25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</row>
    <row r="246" spans="1:16" ht="14.25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</row>
    <row r="247" spans="1:16" ht="14.25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</row>
    <row r="248" spans="1:16" ht="14.25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</row>
    <row r="249" spans="1:16" ht="14.25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</row>
    <row r="250" spans="1:16" ht="14.25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</row>
    <row r="251" spans="1:16" ht="14.25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</row>
    <row r="252" spans="1:16" ht="14.25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</row>
    <row r="253" spans="1:16" ht="14.25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</row>
    <row r="254" spans="1:16" ht="14.25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</row>
    <row r="255" spans="1:16" ht="14.25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</row>
    <row r="256" spans="1:16" ht="14.25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</row>
    <row r="257" spans="1:16" ht="14.25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</row>
    <row r="258" spans="1:16" ht="14.25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</row>
    <row r="259" spans="1:16" ht="14.25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</row>
    <row r="260" spans="1:16" ht="14.25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</row>
    <row r="261" spans="1:16" ht="14.25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</row>
    <row r="262" spans="1:16" ht="14.25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</row>
    <row r="263" spans="1:16" ht="14.25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</row>
    <row r="264" spans="1:16" ht="14.25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</row>
    <row r="265" spans="1:16" ht="14.25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</row>
    <row r="266" spans="1:16" ht="14.25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</row>
    <row r="267" spans="1:16" ht="14.25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</row>
    <row r="268" spans="1:16" ht="14.25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</row>
    <row r="269" spans="1:16" ht="14.25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</row>
    <row r="270" spans="1:16" ht="14.25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</row>
    <row r="271" spans="1:16" ht="14.25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</row>
    <row r="272" spans="1:16" ht="14.25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</row>
    <row r="273" spans="1:16" ht="14.25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</row>
    <row r="274" spans="1:16" ht="14.25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</row>
    <row r="275" spans="1:16" ht="14.25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</row>
    <row r="276" spans="1:16" ht="14.25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</row>
    <row r="277" spans="1:16" ht="14.25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</row>
    <row r="278" spans="1:16" ht="14.25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</row>
    <row r="279" spans="1:16" ht="14.25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</row>
    <row r="280" spans="1:16" ht="14.25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</row>
    <row r="281" spans="1:16" ht="14.25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</row>
    <row r="282" spans="1:16" ht="14.25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</row>
    <row r="283" spans="1:16" ht="14.25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</row>
    <row r="284" spans="1:16" ht="14.25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</row>
    <row r="285" spans="1:16" ht="14.25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</row>
    <row r="286" spans="1:16" ht="14.25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</row>
    <row r="287" spans="1:16" ht="14.25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</row>
    <row r="288" spans="1:16" ht="14.25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</row>
    <row r="289" spans="1:16" ht="14.25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</row>
    <row r="290" spans="1:16" ht="14.25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</row>
    <row r="291" spans="1:16" ht="14.25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</row>
    <row r="292" spans="1:16" ht="14.25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</row>
    <row r="293" spans="1:16" ht="14.25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</row>
    <row r="294" spans="1:16" ht="14.25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</row>
    <row r="295" spans="1:16" ht="14.25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</row>
  </sheetData>
  <mergeCells count="80">
    <mergeCell ref="B22:C22"/>
    <mergeCell ref="B27:C27"/>
    <mergeCell ref="D9:D10"/>
    <mergeCell ref="F9:F10"/>
    <mergeCell ref="A21:M21"/>
    <mergeCell ref="G9:G10"/>
    <mergeCell ref="C9:C10"/>
    <mergeCell ref="A20:J20"/>
    <mergeCell ref="M9:M10"/>
    <mergeCell ref="H9:J9"/>
    <mergeCell ref="K9:K10"/>
    <mergeCell ref="L9:L10"/>
    <mergeCell ref="B23:C23"/>
    <mergeCell ref="A33:M33"/>
    <mergeCell ref="A32:J32"/>
    <mergeCell ref="B30:C30"/>
    <mergeCell ref="B31:C31"/>
    <mergeCell ref="B24:C24"/>
    <mergeCell ref="B25:C25"/>
    <mergeCell ref="B28:C28"/>
    <mergeCell ref="B26:C26"/>
    <mergeCell ref="B29:C29"/>
    <mergeCell ref="B65:C65"/>
    <mergeCell ref="A63:L63"/>
    <mergeCell ref="B55:L55"/>
    <mergeCell ref="B56:L56"/>
    <mergeCell ref="B57:L57"/>
    <mergeCell ref="A64:M64"/>
    <mergeCell ref="A62:L62"/>
    <mergeCell ref="B59:L59"/>
    <mergeCell ref="B60:L60"/>
    <mergeCell ref="B61:L61"/>
    <mergeCell ref="B58:L58"/>
    <mergeCell ref="C46:L46"/>
    <mergeCell ref="C47:L47"/>
    <mergeCell ref="C48:L48"/>
    <mergeCell ref="C49:L49"/>
    <mergeCell ref="A50:L50"/>
    <mergeCell ref="A71:L71"/>
    <mergeCell ref="D65:J65"/>
    <mergeCell ref="K65:L65"/>
    <mergeCell ref="A70:L70"/>
    <mergeCell ref="B67:C67"/>
    <mergeCell ref="B68:C68"/>
    <mergeCell ref="B69:C69"/>
    <mergeCell ref="D66:J66"/>
    <mergeCell ref="D68:J68"/>
    <mergeCell ref="D69:J69"/>
    <mergeCell ref="K66:L66"/>
    <mergeCell ref="K67:L67"/>
    <mergeCell ref="K68:L68"/>
    <mergeCell ref="K69:L69"/>
    <mergeCell ref="D67:J67"/>
    <mergeCell ref="B66:C66"/>
    <mergeCell ref="A8:M8"/>
    <mergeCell ref="A9:B10"/>
    <mergeCell ref="D1:M1"/>
    <mergeCell ref="D2:M2"/>
    <mergeCell ref="E9:E10"/>
    <mergeCell ref="D3:M3"/>
    <mergeCell ref="D4:M5"/>
    <mergeCell ref="F7:G7"/>
    <mergeCell ref="H7:I7"/>
    <mergeCell ref="J7:K7"/>
    <mergeCell ref="B52:L52"/>
    <mergeCell ref="B35:L35"/>
    <mergeCell ref="B34:L34"/>
    <mergeCell ref="B53:L53"/>
    <mergeCell ref="B54:L54"/>
    <mergeCell ref="A44:M44"/>
    <mergeCell ref="C45:L45"/>
    <mergeCell ref="B36:L36"/>
    <mergeCell ref="B37:L37"/>
    <mergeCell ref="B38:L38"/>
    <mergeCell ref="A39:L39"/>
    <mergeCell ref="A40:M40"/>
    <mergeCell ref="A51:M51"/>
    <mergeCell ref="C41:L41"/>
    <mergeCell ref="C42:L42"/>
    <mergeCell ref="A43:L43"/>
  </mergeCells>
  <phoneticPr fontId="4" type="noConversion"/>
  <pageMargins left="0.25" right="0.25" top="0.75" bottom="0.75" header="0.3" footer="0.3"/>
  <pageSetup scale="5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93"/>
  <sheetViews>
    <sheetView zoomScale="80" zoomScaleNormal="80" workbookViewId="0">
      <selection activeCell="A6" sqref="A6"/>
    </sheetView>
  </sheetViews>
  <sheetFormatPr defaultColWidth="9.140625" defaultRowHeight="12.75" x14ac:dyDescent="0.2"/>
  <cols>
    <col min="1" max="1" width="3.140625" style="2" bestFit="1" customWidth="1"/>
    <col min="2" max="2" width="28.140625" style="2" customWidth="1"/>
    <col min="3" max="3" width="5.28515625" style="2" bestFit="1" customWidth="1"/>
    <col min="4" max="4" width="18.5703125" style="2" customWidth="1"/>
    <col min="5" max="5" width="16.85546875" style="2" customWidth="1"/>
    <col min="6" max="6" width="10.42578125" style="2" customWidth="1"/>
    <col min="7" max="7" width="9.7109375" style="2" customWidth="1"/>
    <col min="8" max="10" width="6.42578125" style="2" customWidth="1"/>
    <col min="11" max="12" width="11.7109375" style="2" customWidth="1"/>
    <col min="13" max="13" width="12.85546875" style="2" customWidth="1"/>
    <col min="14" max="14" width="3" style="2" customWidth="1"/>
    <col min="15" max="15" width="13" style="2" customWidth="1"/>
    <col min="16" max="16" width="9.140625" style="2"/>
    <col min="17" max="17" width="23" style="2" customWidth="1"/>
    <col min="18" max="18" width="12.42578125" style="2" customWidth="1"/>
    <col min="19" max="16384" width="9.140625" style="2"/>
  </cols>
  <sheetData>
    <row r="1" spans="1:22" ht="15" x14ac:dyDescent="0.25">
      <c r="A1" s="13"/>
      <c r="B1" s="14" t="s">
        <v>71</v>
      </c>
      <c r="C1" s="13"/>
      <c r="D1" s="272">
        <f>+Summary!D3</f>
        <v>0</v>
      </c>
      <c r="E1" s="273"/>
      <c r="F1" s="273"/>
      <c r="G1" s="273"/>
      <c r="H1" s="273"/>
      <c r="I1" s="273"/>
      <c r="J1" s="274"/>
      <c r="K1" s="274"/>
      <c r="L1" s="274"/>
      <c r="M1" s="275"/>
      <c r="N1" s="13"/>
      <c r="O1" s="13"/>
      <c r="P1" s="13"/>
      <c r="Q1" s="13"/>
      <c r="R1" s="13"/>
      <c r="S1" s="13"/>
      <c r="T1" s="13"/>
      <c r="U1" s="13"/>
      <c r="V1" s="13"/>
    </row>
    <row r="2" spans="1:22" ht="15" x14ac:dyDescent="0.25">
      <c r="A2" s="13"/>
      <c r="B2" s="14" t="s">
        <v>73</v>
      </c>
      <c r="C2" s="13"/>
      <c r="D2" s="272">
        <f>+Summary!D7</f>
        <v>0</v>
      </c>
      <c r="E2" s="273"/>
      <c r="F2" s="273"/>
      <c r="G2" s="273"/>
      <c r="H2" s="274"/>
      <c r="I2" s="274"/>
      <c r="J2" s="274"/>
      <c r="K2" s="274"/>
      <c r="L2" s="274"/>
      <c r="M2" s="275"/>
      <c r="N2" s="13"/>
      <c r="O2" s="13"/>
      <c r="P2" s="13"/>
      <c r="Q2" s="13"/>
      <c r="R2" s="13"/>
      <c r="S2" s="13"/>
      <c r="T2" s="13"/>
      <c r="U2" s="13"/>
      <c r="V2" s="13"/>
    </row>
    <row r="3" spans="1:22" ht="15" x14ac:dyDescent="0.25">
      <c r="A3" s="13"/>
      <c r="B3" s="14" t="s">
        <v>137</v>
      </c>
      <c r="C3" s="13"/>
      <c r="D3" s="272">
        <f>+Summary!D11</f>
        <v>0</v>
      </c>
      <c r="E3" s="273"/>
      <c r="F3" s="273"/>
      <c r="G3" s="273"/>
      <c r="H3" s="274"/>
      <c r="I3" s="274"/>
      <c r="J3" s="274"/>
      <c r="K3" s="274"/>
      <c r="L3" s="274"/>
      <c r="M3" s="275"/>
      <c r="N3" s="13"/>
      <c r="O3" s="13"/>
      <c r="P3" s="13"/>
      <c r="Q3" s="13"/>
      <c r="R3" s="13"/>
      <c r="S3" s="13"/>
      <c r="T3" s="13"/>
      <c r="U3" s="13"/>
      <c r="V3" s="13"/>
    </row>
    <row r="4" spans="1:22" ht="14.25" x14ac:dyDescent="0.2">
      <c r="A4" s="13"/>
      <c r="B4" s="14" t="s">
        <v>72</v>
      </c>
      <c r="C4" s="13"/>
      <c r="D4" s="284">
        <f>+Summary!D13</f>
        <v>0</v>
      </c>
      <c r="E4" s="285"/>
      <c r="F4" s="285"/>
      <c r="G4" s="285"/>
      <c r="H4" s="285"/>
      <c r="I4" s="285"/>
      <c r="J4" s="285"/>
      <c r="K4" s="285"/>
      <c r="L4" s="285"/>
      <c r="M4" s="286"/>
      <c r="N4" s="13"/>
      <c r="O4" s="13"/>
      <c r="P4" s="13"/>
      <c r="Q4" s="13"/>
      <c r="R4" s="13"/>
      <c r="S4" s="13"/>
      <c r="T4" s="13"/>
      <c r="U4" s="13"/>
      <c r="V4" s="13"/>
    </row>
    <row r="5" spans="1:22" ht="15" x14ac:dyDescent="0.25">
      <c r="A5" s="13"/>
      <c r="B5" s="15"/>
      <c r="C5" s="13"/>
      <c r="D5" s="287"/>
      <c r="E5" s="288"/>
      <c r="F5" s="288"/>
      <c r="G5" s="288"/>
      <c r="H5" s="288"/>
      <c r="I5" s="288"/>
      <c r="J5" s="288"/>
      <c r="K5" s="288"/>
      <c r="L5" s="288"/>
      <c r="M5" s="289"/>
      <c r="N5" s="13"/>
      <c r="O5" s="13"/>
      <c r="P5" s="13"/>
      <c r="Q5" s="13"/>
      <c r="R5" s="13"/>
      <c r="S5" s="13"/>
      <c r="T5" s="13"/>
      <c r="U5" s="13"/>
      <c r="V5" s="13"/>
    </row>
    <row r="6" spans="1:22" ht="15" x14ac:dyDescent="0.25">
      <c r="A6" s="13"/>
      <c r="B6" s="15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</row>
    <row r="7" spans="1:22" ht="15" x14ac:dyDescent="0.25">
      <c r="A7" s="17" t="s">
        <v>62</v>
      </c>
      <c r="B7" s="13"/>
      <c r="C7" s="19"/>
      <c r="D7" s="20" t="s">
        <v>46</v>
      </c>
      <c r="E7" s="20"/>
      <c r="F7" s="279" t="str">
        <f>IF(+Summary!G18&gt;0,Summary!G18," ")</f>
        <v xml:space="preserve"> </v>
      </c>
      <c r="G7" s="280"/>
      <c r="H7" s="278" t="s">
        <v>47</v>
      </c>
      <c r="I7" s="278"/>
      <c r="J7" s="279" t="str">
        <f>IF(+Summary!G19&gt;0,Summary!G19," ")</f>
        <v xml:space="preserve"> </v>
      </c>
      <c r="K7" s="280"/>
      <c r="L7" s="13"/>
      <c r="M7" s="13"/>
      <c r="N7" s="13"/>
      <c r="O7" s="118" t="s">
        <v>65</v>
      </c>
      <c r="P7" s="13"/>
      <c r="Q7" s="13"/>
      <c r="R7" s="13"/>
      <c r="S7" s="13"/>
      <c r="T7" s="13"/>
      <c r="U7" s="13"/>
      <c r="V7" s="13"/>
    </row>
    <row r="8" spans="1:22" ht="15" x14ac:dyDescent="0.25">
      <c r="A8" s="281" t="s">
        <v>14</v>
      </c>
      <c r="B8" s="282"/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3"/>
      <c r="N8" s="13"/>
      <c r="O8" s="119"/>
      <c r="P8" s="13"/>
      <c r="Q8" s="21"/>
      <c r="R8" s="13"/>
      <c r="S8" s="13"/>
      <c r="T8" s="13"/>
      <c r="U8" s="21"/>
      <c r="V8" s="21"/>
    </row>
    <row r="9" spans="1:22" ht="12.75" customHeight="1" x14ac:dyDescent="0.2">
      <c r="A9" s="295" t="s">
        <v>0</v>
      </c>
      <c r="B9" s="296"/>
      <c r="C9" s="276" t="s">
        <v>1</v>
      </c>
      <c r="D9" s="276" t="s">
        <v>2</v>
      </c>
      <c r="E9" s="276" t="s">
        <v>121</v>
      </c>
      <c r="F9" s="265" t="s">
        <v>3</v>
      </c>
      <c r="G9" s="265" t="s">
        <v>4</v>
      </c>
      <c r="H9" s="267" t="s">
        <v>8</v>
      </c>
      <c r="I9" s="267"/>
      <c r="J9" s="268"/>
      <c r="K9" s="265" t="s">
        <v>9</v>
      </c>
      <c r="L9" s="265" t="s">
        <v>10</v>
      </c>
      <c r="M9" s="265" t="s">
        <v>11</v>
      </c>
      <c r="N9" s="13"/>
      <c r="O9" s="120"/>
      <c r="P9" s="13"/>
      <c r="Q9" s="127"/>
      <c r="R9" s="128"/>
      <c r="S9" s="129"/>
      <c r="T9" s="129"/>
      <c r="U9" s="127"/>
      <c r="V9" s="13"/>
    </row>
    <row r="10" spans="1:22" ht="26.25" customHeight="1" x14ac:dyDescent="0.2">
      <c r="A10" s="297"/>
      <c r="B10" s="298"/>
      <c r="C10" s="277"/>
      <c r="D10" s="277"/>
      <c r="E10" s="277"/>
      <c r="F10" s="266"/>
      <c r="G10" s="266"/>
      <c r="H10" s="22" t="s">
        <v>7</v>
      </c>
      <c r="I10" s="22" t="s">
        <v>5</v>
      </c>
      <c r="J10" s="22" t="s">
        <v>6</v>
      </c>
      <c r="K10" s="266"/>
      <c r="L10" s="266"/>
      <c r="M10" s="266"/>
      <c r="N10" s="13"/>
      <c r="O10" s="120"/>
      <c r="P10" s="13"/>
      <c r="Q10" s="129"/>
      <c r="R10" s="130"/>
      <c r="S10" s="130"/>
      <c r="T10" s="66"/>
      <c r="U10" s="129"/>
      <c r="V10" s="13"/>
    </row>
    <row r="11" spans="1:22" ht="14.25" x14ac:dyDescent="0.2">
      <c r="A11" s="23">
        <v>1</v>
      </c>
      <c r="B11" s="47">
        <f>Year2!B11</f>
        <v>0</v>
      </c>
      <c r="C11" s="48"/>
      <c r="D11" s="48" t="str">
        <f>Year2!D11</f>
        <v>PD/PI</v>
      </c>
      <c r="E11" s="123">
        <f>+Year2!E11</f>
        <v>0</v>
      </c>
      <c r="F11" s="49">
        <f>ROUND(Year2!F11*(1+$R$23),0)</f>
        <v>0</v>
      </c>
      <c r="G11" s="168"/>
      <c r="H11" s="75">
        <f t="shared" ref="H11:H19" si="0">G11*12</f>
        <v>0</v>
      </c>
      <c r="I11" s="76"/>
      <c r="J11" s="76"/>
      <c r="K11" s="122">
        <f t="shared" ref="K11:K19" si="1">ROUND(G11*F11,0)</f>
        <v>0</v>
      </c>
      <c r="L11" s="122">
        <f>IF(E11="BU-PROF-FED",+'FB - F&amp;A Rates'!$B$7*K11,IF(E11="BU-STAFF-FED",'FB - F&amp;A Rates'!$B$8*Year3!K11,IF(E11="BU-PROF-NON-FED",+'FB - F&amp;A Rates'!$B$9*Year3!K11,IF(E11="BU-STAFF-NON-FED",+'FB - F&amp;A Rates'!$B$10*Year3!K11,IF(E11="BMC EMPLOYEE",+'FB - F&amp;A Rates'!$B$11*Year3!K11,IF(E11="GRAD STUDENT",+'FB - F&amp;A Rates'!$B$12*Year3!K11,0))))))</f>
        <v>0</v>
      </c>
      <c r="M11" s="122">
        <f t="shared" ref="M11:M19" si="2">ROUND(K11+L11,0)</f>
        <v>0</v>
      </c>
      <c r="N11" s="13"/>
      <c r="O11" s="120"/>
      <c r="P11" s="13"/>
      <c r="Q11" s="129"/>
      <c r="R11" s="62"/>
      <c r="S11" s="62"/>
      <c r="T11" s="131"/>
      <c r="U11" s="129"/>
      <c r="V11" s="13"/>
    </row>
    <row r="12" spans="1:22" ht="14.25" x14ac:dyDescent="0.2">
      <c r="A12" s="28">
        <v>2</v>
      </c>
      <c r="B12" s="47" t="str">
        <f>Year2!B12</f>
        <v/>
      </c>
      <c r="C12" s="48"/>
      <c r="D12" s="48" t="str">
        <f>Year2!D12</f>
        <v/>
      </c>
      <c r="E12" s="123">
        <f>+Year2!E12</f>
        <v>0</v>
      </c>
      <c r="F12" s="49">
        <f>ROUND(Year2!F12*(1+$R$23),0)</f>
        <v>0</v>
      </c>
      <c r="G12" s="168"/>
      <c r="H12" s="75">
        <f t="shared" si="0"/>
        <v>0</v>
      </c>
      <c r="I12" s="76"/>
      <c r="J12" s="76"/>
      <c r="K12" s="122">
        <f t="shared" si="1"/>
        <v>0</v>
      </c>
      <c r="L12" s="122">
        <f>IF(E12="BU-PROF-FED",+'FB - F&amp;A Rates'!$B$7*K12,IF(E12="BU-STAFF-FED",'FB - F&amp;A Rates'!$B$8*Year3!K12,IF(E12="BU-PROF-NON-FED",+'FB - F&amp;A Rates'!$B$9*Year3!K12,IF(E12="BU-STAFF-NON-FED",+'FB - F&amp;A Rates'!$B$10*Year3!K12,IF(E12="BMC EMPLOYEE",+'FB - F&amp;A Rates'!$B$11*Year3!K12,IF(E12="GRAD STUDENT",+'FB - F&amp;A Rates'!$B$12*Year3!K12,0))))))</f>
        <v>0</v>
      </c>
      <c r="M12" s="122">
        <f t="shared" si="2"/>
        <v>0</v>
      </c>
      <c r="N12" s="13"/>
      <c r="O12" s="120"/>
      <c r="P12" s="13"/>
      <c r="Q12" s="129"/>
      <c r="R12" s="62"/>
      <c r="S12" s="62"/>
      <c r="T12" s="131"/>
      <c r="U12" s="129"/>
      <c r="V12" s="13"/>
    </row>
    <row r="13" spans="1:22" ht="15" x14ac:dyDescent="0.25">
      <c r="A13" s="28">
        <v>3</v>
      </c>
      <c r="B13" s="47" t="str">
        <f>Year2!B13</f>
        <v/>
      </c>
      <c r="C13" s="48"/>
      <c r="D13" s="48" t="str">
        <f>Year2!D13</f>
        <v/>
      </c>
      <c r="E13" s="123">
        <f>+Year2!E13</f>
        <v>0</v>
      </c>
      <c r="F13" s="49">
        <f>ROUND(Year2!F13*(1+$R$23),0)</f>
        <v>0</v>
      </c>
      <c r="G13" s="168"/>
      <c r="H13" s="75">
        <f t="shared" si="0"/>
        <v>0</v>
      </c>
      <c r="I13" s="76"/>
      <c r="J13" s="76"/>
      <c r="K13" s="122">
        <f t="shared" si="1"/>
        <v>0</v>
      </c>
      <c r="L13" s="122">
        <f>IF(E13="BU-PROF-FED",+'FB - F&amp;A Rates'!$B$7*K13,IF(E13="BU-STAFF-FED",'FB - F&amp;A Rates'!$B$8*Year3!K13,IF(E13="BU-PROF-NON-FED",+'FB - F&amp;A Rates'!$B$9*Year3!K13,IF(E13="BU-STAFF-NON-FED",+'FB - F&amp;A Rates'!$B$10*Year3!K13,IF(E13="BMC EMPLOYEE",+'FB - F&amp;A Rates'!$B$11*Year3!K13,IF(E13="GRAD STUDENT",+'FB - F&amp;A Rates'!$B$12*Year3!K13,0))))))</f>
        <v>0</v>
      </c>
      <c r="M13" s="122">
        <f t="shared" si="2"/>
        <v>0</v>
      </c>
      <c r="N13" s="13"/>
      <c r="O13" s="120"/>
      <c r="P13" s="13"/>
      <c r="Q13" s="129"/>
      <c r="R13" s="62"/>
      <c r="S13" s="132"/>
      <c r="T13" s="129"/>
      <c r="U13" s="129"/>
      <c r="V13" s="15"/>
    </row>
    <row r="14" spans="1:22" ht="15" x14ac:dyDescent="0.25">
      <c r="A14" s="28">
        <v>4</v>
      </c>
      <c r="B14" s="47" t="str">
        <f>Year2!B14</f>
        <v/>
      </c>
      <c r="C14" s="48"/>
      <c r="D14" s="48" t="str">
        <f>Year2!D14</f>
        <v/>
      </c>
      <c r="E14" s="123">
        <f>+Year2!E14</f>
        <v>0</v>
      </c>
      <c r="F14" s="49">
        <f>ROUND(Year2!F14*(1+$R$23),0)</f>
        <v>0</v>
      </c>
      <c r="G14" s="168"/>
      <c r="H14" s="75">
        <f t="shared" si="0"/>
        <v>0</v>
      </c>
      <c r="I14" s="76"/>
      <c r="J14" s="76"/>
      <c r="K14" s="122">
        <f t="shared" si="1"/>
        <v>0</v>
      </c>
      <c r="L14" s="122">
        <f>IF(E14="BU-PROF-FED",+'FB - F&amp;A Rates'!$B$7*K14,IF(E14="BU-STAFF-FED",'FB - F&amp;A Rates'!$B$8*Year3!K14,IF(E14="BU-PROF-NON-FED",+'FB - F&amp;A Rates'!$B$9*Year3!K14,IF(E14="BU-STAFF-NON-FED",+'FB - F&amp;A Rates'!$B$10*Year3!K14,IF(E14="BMC EMPLOYEE",+'FB - F&amp;A Rates'!$B$11*Year3!K14,IF(E14="GRAD STUDENT",+'FB - F&amp;A Rates'!$B$12*Year3!K14,0))))))</f>
        <v>0</v>
      </c>
      <c r="M14" s="122">
        <f t="shared" si="2"/>
        <v>0</v>
      </c>
      <c r="N14" s="13"/>
      <c r="O14" s="120"/>
      <c r="P14" s="13"/>
      <c r="Q14" s="129"/>
      <c r="R14" s="62"/>
      <c r="S14" s="62"/>
      <c r="T14" s="129"/>
      <c r="U14" s="74"/>
      <c r="V14" s="13"/>
    </row>
    <row r="15" spans="1:22" ht="14.25" x14ac:dyDescent="0.2">
      <c r="A15" s="28">
        <v>5</v>
      </c>
      <c r="B15" s="47" t="str">
        <f>Year2!B15</f>
        <v/>
      </c>
      <c r="C15" s="48"/>
      <c r="D15" s="48" t="str">
        <f>Year2!D15</f>
        <v/>
      </c>
      <c r="E15" s="123">
        <f>+Year2!E15</f>
        <v>0</v>
      </c>
      <c r="F15" s="49">
        <f>ROUND(Year2!F15*(1+$R$23),0)</f>
        <v>0</v>
      </c>
      <c r="G15" s="168"/>
      <c r="H15" s="75">
        <f t="shared" si="0"/>
        <v>0</v>
      </c>
      <c r="I15" s="76"/>
      <c r="J15" s="76"/>
      <c r="K15" s="122">
        <f t="shared" si="1"/>
        <v>0</v>
      </c>
      <c r="L15" s="122">
        <f>IF(E15="BU-PROF-FED",+'FB - F&amp;A Rates'!$B$7*K15,IF(E15="BU-STAFF-FED",'FB - F&amp;A Rates'!$B$8*Year3!K15,IF(E15="BU-PROF-NON-FED",+'FB - F&amp;A Rates'!$B$9*Year3!K15,IF(E15="BU-STAFF-NON-FED",+'FB - F&amp;A Rates'!$B$10*Year3!K15,IF(E15="BMC EMPLOYEE",+'FB - F&amp;A Rates'!$B$11*Year3!K15,IF(E15="GRAD STUDENT",+'FB - F&amp;A Rates'!$B$12*Year3!K15,0))))))</f>
        <v>0</v>
      </c>
      <c r="M15" s="122">
        <f t="shared" si="2"/>
        <v>0</v>
      </c>
      <c r="N15" s="13"/>
      <c r="O15" s="120"/>
      <c r="P15" s="13"/>
      <c r="Q15" s="13"/>
      <c r="R15" s="13"/>
      <c r="S15" s="27"/>
      <c r="T15" s="13"/>
      <c r="U15" s="13"/>
      <c r="V15" s="21"/>
    </row>
    <row r="16" spans="1:22" ht="14.25" x14ac:dyDescent="0.2">
      <c r="A16" s="28">
        <v>6</v>
      </c>
      <c r="B16" s="47" t="str">
        <f>Year2!B16</f>
        <v/>
      </c>
      <c r="C16" s="48"/>
      <c r="D16" s="48" t="str">
        <f>Year2!D16</f>
        <v/>
      </c>
      <c r="E16" s="123">
        <f>+Year2!E16</f>
        <v>0</v>
      </c>
      <c r="F16" s="49">
        <f>ROUND(Year2!F16*(1+$R$23),0)</f>
        <v>0</v>
      </c>
      <c r="G16" s="168"/>
      <c r="H16" s="75">
        <f t="shared" si="0"/>
        <v>0</v>
      </c>
      <c r="I16" s="76"/>
      <c r="J16" s="76"/>
      <c r="K16" s="122">
        <f t="shared" si="1"/>
        <v>0</v>
      </c>
      <c r="L16" s="122">
        <f>IF(E16="BU-PROF-FED",+'FB - F&amp;A Rates'!$B$7*K16,IF(E16="BU-STAFF-FED",'FB - F&amp;A Rates'!$B$8*Year3!K16,IF(E16="BU-PROF-NON-FED",+'FB - F&amp;A Rates'!$B$9*Year3!K16,IF(E16="BU-STAFF-NON-FED",+'FB - F&amp;A Rates'!$B$10*Year3!K16,IF(E16="BMC EMPLOYEE",+'FB - F&amp;A Rates'!$B$11*Year3!K16,IF(E16="GRAD STUDENT",+'FB - F&amp;A Rates'!$B$12*Year3!K16,0))))))</f>
        <v>0</v>
      </c>
      <c r="M16" s="122">
        <f t="shared" si="2"/>
        <v>0</v>
      </c>
      <c r="N16" s="13"/>
      <c r="O16" s="120"/>
      <c r="P16" s="13"/>
      <c r="Q16" s="21"/>
      <c r="S16" s="13"/>
      <c r="T16" s="13"/>
      <c r="U16" s="21"/>
      <c r="V16" s="13"/>
    </row>
    <row r="17" spans="1:22" ht="14.25" x14ac:dyDescent="0.2">
      <c r="A17" s="28">
        <v>7</v>
      </c>
      <c r="B17" s="47" t="str">
        <f>Year2!B17</f>
        <v/>
      </c>
      <c r="C17" s="48"/>
      <c r="D17" s="48" t="str">
        <f>Year2!D17</f>
        <v/>
      </c>
      <c r="E17" s="123">
        <f>+Year2!E17</f>
        <v>0</v>
      </c>
      <c r="F17" s="49">
        <f>ROUND(Year2!F17*(1+$R$23),0)</f>
        <v>0</v>
      </c>
      <c r="G17" s="168"/>
      <c r="H17" s="75">
        <f t="shared" si="0"/>
        <v>0</v>
      </c>
      <c r="I17" s="76"/>
      <c r="J17" s="76"/>
      <c r="K17" s="122">
        <f t="shared" si="1"/>
        <v>0</v>
      </c>
      <c r="L17" s="122">
        <f>IF(E17="BU-PROF-FED",+'FB - F&amp;A Rates'!$B$7*K17,IF(E17="BU-STAFF-FED",'FB - F&amp;A Rates'!$B$8*Year3!K17,IF(E17="BU-PROF-NON-FED",+'FB - F&amp;A Rates'!$B$9*Year3!K17,IF(E17="BU-STAFF-NON-FED",+'FB - F&amp;A Rates'!$B$10*Year3!K17,IF(E17="BMC EMPLOYEE",+'FB - F&amp;A Rates'!$B$11*Year3!K17,IF(E17="GRAD STUDENT",+'FB - F&amp;A Rates'!$B$12*Year3!K17,0))))))</f>
        <v>0</v>
      </c>
      <c r="M17" s="122">
        <f t="shared" si="2"/>
        <v>0</v>
      </c>
      <c r="N17" s="13"/>
      <c r="O17" s="120"/>
      <c r="P17" s="13"/>
      <c r="R17" s="45"/>
      <c r="S17" s="43"/>
      <c r="T17" s="13"/>
      <c r="U17" s="13"/>
      <c r="V17" s="13"/>
    </row>
    <row r="18" spans="1:22" ht="14.25" x14ac:dyDescent="0.2">
      <c r="A18" s="28">
        <v>8</v>
      </c>
      <c r="B18" s="47" t="str">
        <f>Year2!B18</f>
        <v/>
      </c>
      <c r="C18" s="48"/>
      <c r="D18" s="48" t="str">
        <f>Year2!D18</f>
        <v/>
      </c>
      <c r="E18" s="123">
        <f>+Year2!E18</f>
        <v>0</v>
      </c>
      <c r="F18" s="49">
        <f>ROUND(Year2!F18*(1+$R$23),0)</f>
        <v>0</v>
      </c>
      <c r="G18" s="168"/>
      <c r="H18" s="75">
        <f t="shared" si="0"/>
        <v>0</v>
      </c>
      <c r="I18" s="76"/>
      <c r="J18" s="76"/>
      <c r="K18" s="122">
        <f t="shared" si="1"/>
        <v>0</v>
      </c>
      <c r="L18" s="122">
        <f>IF(E18="BU-PROF-FED",+'FB - F&amp;A Rates'!$B$7*K18,IF(E18="BU-STAFF-FED",'FB - F&amp;A Rates'!$B$8*Year3!K18,IF(E18="BU-PROF-NON-FED",+'FB - F&amp;A Rates'!$B$9*Year3!K18,IF(E18="BU-STAFF-NON-FED",+'FB - F&amp;A Rates'!$B$10*Year3!K18,IF(E18="BMC EMPLOYEE",+'FB - F&amp;A Rates'!$B$11*Year3!K18,IF(E18="GRAD STUDENT",+'FB - F&amp;A Rates'!$B$12*Year3!K18,0))))))</f>
        <v>0</v>
      </c>
      <c r="M18" s="122">
        <f t="shared" si="2"/>
        <v>0</v>
      </c>
      <c r="N18" s="13"/>
      <c r="O18" s="120"/>
      <c r="P18" s="13"/>
      <c r="Q18" s="13"/>
      <c r="R18" s="62"/>
      <c r="S18" s="43"/>
      <c r="T18" s="13"/>
      <c r="U18" s="13"/>
      <c r="V18" s="13"/>
    </row>
    <row r="19" spans="1:22" ht="14.25" x14ac:dyDescent="0.2">
      <c r="A19" s="28">
        <v>9</v>
      </c>
      <c r="B19" s="47" t="str">
        <f>Year2!B19</f>
        <v/>
      </c>
      <c r="C19" s="48"/>
      <c r="D19" s="48" t="str">
        <f>Year2!D19</f>
        <v/>
      </c>
      <c r="E19" s="123">
        <f>+Year2!E19</f>
        <v>0</v>
      </c>
      <c r="F19" s="49">
        <f>ROUND(Year2!F19*(1+$R$23),0)</f>
        <v>0</v>
      </c>
      <c r="G19" s="168"/>
      <c r="H19" s="75">
        <f t="shared" si="0"/>
        <v>0</v>
      </c>
      <c r="I19" s="76"/>
      <c r="J19" s="76"/>
      <c r="K19" s="122">
        <f t="shared" si="1"/>
        <v>0</v>
      </c>
      <c r="L19" s="122">
        <f>IF(E19="BU-PROF-FED",+'FB - F&amp;A Rates'!$B$7*K19,IF(E19="BU-STAFF-FED",'FB - F&amp;A Rates'!$B$8*Year3!K19,IF(E19="BU-PROF-NON-FED",+'FB - F&amp;A Rates'!$B$9*Year3!K19,IF(E19="BU-STAFF-NON-FED",+'FB - F&amp;A Rates'!$B$10*Year3!K19,IF(E19="BMC EMPLOYEE",+'FB - F&amp;A Rates'!$B$11*Year3!K19,IF(E19="GRAD STUDENT",+'FB - F&amp;A Rates'!$B$12*Year3!K19,0))))))</f>
        <v>0</v>
      </c>
      <c r="M19" s="122">
        <f t="shared" si="2"/>
        <v>0</v>
      </c>
      <c r="N19" s="13"/>
      <c r="O19" s="120"/>
      <c r="P19" s="13"/>
      <c r="Q19" s="13"/>
      <c r="R19" s="62"/>
      <c r="S19" s="43"/>
      <c r="T19" s="13"/>
      <c r="U19" s="13"/>
      <c r="V19" s="13"/>
    </row>
    <row r="20" spans="1:22" ht="15" x14ac:dyDescent="0.25">
      <c r="A20" s="269" t="s">
        <v>12</v>
      </c>
      <c r="B20" s="270"/>
      <c r="C20" s="270"/>
      <c r="D20" s="270"/>
      <c r="E20" s="270"/>
      <c r="F20" s="270"/>
      <c r="G20" s="270"/>
      <c r="H20" s="270"/>
      <c r="I20" s="270"/>
      <c r="J20" s="271"/>
      <c r="K20" s="31">
        <f>SUM(K11:K19)</f>
        <v>0</v>
      </c>
      <c r="L20" s="31">
        <f>SUM(L11:L19)</f>
        <v>0</v>
      </c>
      <c r="M20" s="31">
        <f>SUM(M11:M19)</f>
        <v>0</v>
      </c>
      <c r="N20" s="13"/>
      <c r="O20" s="120">
        <f>M20</f>
        <v>0</v>
      </c>
      <c r="P20" s="13"/>
      <c r="Q20" s="13"/>
      <c r="R20" s="13"/>
      <c r="S20" s="43"/>
      <c r="T20" s="13"/>
      <c r="U20" s="13"/>
      <c r="V20" s="13"/>
    </row>
    <row r="21" spans="1:22" ht="15" x14ac:dyDescent="0.25">
      <c r="A21" s="262" t="s">
        <v>13</v>
      </c>
      <c r="B21" s="263"/>
      <c r="C21" s="263"/>
      <c r="D21" s="263"/>
      <c r="E21" s="263"/>
      <c r="F21" s="263"/>
      <c r="G21" s="263"/>
      <c r="H21" s="263"/>
      <c r="I21" s="263"/>
      <c r="J21" s="263"/>
      <c r="K21" s="263"/>
      <c r="L21" s="263"/>
      <c r="M21" s="264"/>
      <c r="N21" s="13"/>
      <c r="O21" s="120"/>
      <c r="P21" s="13"/>
      <c r="T21" s="13"/>
      <c r="U21" s="13"/>
      <c r="V21" s="13"/>
    </row>
    <row r="22" spans="1:22" ht="14.25" x14ac:dyDescent="0.2">
      <c r="A22" s="28">
        <v>1</v>
      </c>
      <c r="B22" s="309" t="str">
        <f>Year2!B22</f>
        <v/>
      </c>
      <c r="C22" s="310"/>
      <c r="D22" s="48" t="str">
        <f>Year2!D22</f>
        <v/>
      </c>
      <c r="E22" s="123">
        <f>+Year2!E22</f>
        <v>0</v>
      </c>
      <c r="F22" s="49">
        <f>ROUND(Year2!F22*(1+$R$23),0)</f>
        <v>0</v>
      </c>
      <c r="G22" s="168"/>
      <c r="H22" s="75">
        <f t="shared" ref="H22:H31" si="3">G22*12</f>
        <v>0</v>
      </c>
      <c r="I22" s="76"/>
      <c r="J22" s="76"/>
      <c r="K22" s="122">
        <f>ROUND(G22*F22,0)</f>
        <v>0</v>
      </c>
      <c r="L22" s="122">
        <f>IF(E22="BU-PROF-FED",+'FB - F&amp;A Rates'!$B$7*K22,IF(E22="BU-STAFF-FED",'FB - F&amp;A Rates'!$B$8*Year3!K22,IF(E22="BU-PROF-NON-FED",+'FB - F&amp;A Rates'!$B$9*Year3!K22,IF(E22="BU-STAFF-NON-FED",+'FB - F&amp;A Rates'!$B$10*Year3!K22,IF(E22="BMC EMPLOYEE",+'FB - F&amp;A Rates'!$B$11*Year3!K22,IF(E22="GRAD STUDENT",+'FB - F&amp;A Rates'!$B$12*Year3!K22,0))))))</f>
        <v>0</v>
      </c>
      <c r="M22" s="122">
        <f>ROUND(K22+L22,0)</f>
        <v>0</v>
      </c>
      <c r="N22" s="13"/>
      <c r="O22" s="120"/>
      <c r="P22" s="13"/>
      <c r="Q22" s="13" t="s">
        <v>93</v>
      </c>
      <c r="R22" s="176" t="s">
        <v>151</v>
      </c>
      <c r="S22" s="13"/>
      <c r="T22" s="13"/>
      <c r="U22" s="13"/>
      <c r="V22" s="21"/>
    </row>
    <row r="23" spans="1:22" ht="14.25" x14ac:dyDescent="0.2">
      <c r="A23" s="28">
        <v>2</v>
      </c>
      <c r="B23" s="309" t="str">
        <f>Year2!B23</f>
        <v/>
      </c>
      <c r="C23" s="310"/>
      <c r="D23" s="48" t="str">
        <f>Year2!D23</f>
        <v/>
      </c>
      <c r="E23" s="123">
        <f>+Year2!E23</f>
        <v>0</v>
      </c>
      <c r="F23" s="49">
        <f>ROUND(Year2!F23*(1+$R$23),0)</f>
        <v>0</v>
      </c>
      <c r="G23" s="168"/>
      <c r="H23" s="75">
        <f t="shared" si="3"/>
        <v>0</v>
      </c>
      <c r="I23" s="76"/>
      <c r="J23" s="76"/>
      <c r="K23" s="122">
        <f>ROUND(G23*F23,0)</f>
        <v>0</v>
      </c>
      <c r="L23" s="122">
        <f>IF(E23="BU-PROF-FED",+'FB - F&amp;A Rates'!$B$7*K23,IF(E23="BU-STAFF-FED",'FB - F&amp;A Rates'!$B$8*Year3!K23,IF(E23="BU-PROF-NON-FED",+'FB - F&amp;A Rates'!$B$9*Year3!K23,IF(E23="BU-STAFF-NON-FED",+'FB - F&amp;A Rates'!$B$10*Year3!K23,IF(E23="BMC EMPLOYEE",+'FB - F&amp;A Rates'!$B$11*Year3!K23,IF(E23="GRAD STUDENT",+'FB - F&amp;A Rates'!$B$12*Year3!K23,0))))))</f>
        <v>0</v>
      </c>
      <c r="M23" s="122">
        <f>ROUND(K23+L23,0)</f>
        <v>0</v>
      </c>
      <c r="N23" s="13"/>
      <c r="O23" s="120"/>
      <c r="P23" s="13"/>
      <c r="Q23" s="183" t="s">
        <v>92</v>
      </c>
      <c r="R23" s="174"/>
      <c r="S23" s="13"/>
      <c r="T23" s="13"/>
      <c r="U23" s="21"/>
      <c r="V23" s="13"/>
    </row>
    <row r="24" spans="1:22" ht="14.25" x14ac:dyDescent="0.2">
      <c r="A24" s="28">
        <v>3</v>
      </c>
      <c r="B24" s="309" t="str">
        <f>Year2!B24</f>
        <v/>
      </c>
      <c r="C24" s="310"/>
      <c r="D24" s="48" t="str">
        <f>Year2!D24</f>
        <v/>
      </c>
      <c r="E24" s="123">
        <f>+Year2!E24</f>
        <v>0</v>
      </c>
      <c r="F24" s="49">
        <f>ROUND(Year2!F24*(1+$R$23),0)</f>
        <v>0</v>
      </c>
      <c r="G24" s="168"/>
      <c r="H24" s="75">
        <f t="shared" si="3"/>
        <v>0</v>
      </c>
      <c r="I24" s="76"/>
      <c r="J24" s="76"/>
      <c r="K24" s="122">
        <f>ROUND(G24*F24,0)</f>
        <v>0</v>
      </c>
      <c r="L24" s="122">
        <f>IF(E24="BU-PROF-FED",+'FB - F&amp;A Rates'!$B$7*K24,IF(E24="BU-STAFF-FED",'FB - F&amp;A Rates'!$B$8*Year3!K24,IF(E24="BU-PROF-NON-FED",+'FB - F&amp;A Rates'!$B$9*Year3!K24,IF(E24="BU-STAFF-NON-FED",+'FB - F&amp;A Rates'!$B$10*Year3!K24,IF(E24="BMC EMPLOYEE",+'FB - F&amp;A Rates'!$B$11*Year3!K24,IF(E24="GRAD STUDENT",+'FB - F&amp;A Rates'!$B$12*Year3!K24,0))))))</f>
        <v>0</v>
      </c>
      <c r="M24" s="122">
        <f>ROUND(K24+L24,0)</f>
        <v>0</v>
      </c>
      <c r="N24" s="13"/>
      <c r="O24" s="120"/>
      <c r="P24" s="13"/>
      <c r="Q24" s="183" t="s">
        <v>94</v>
      </c>
      <c r="R24" s="174"/>
      <c r="S24" s="13"/>
      <c r="T24" s="13"/>
      <c r="U24" s="21"/>
      <c r="V24" s="13"/>
    </row>
    <row r="25" spans="1:22" ht="14.25" x14ac:dyDescent="0.2">
      <c r="A25" s="28">
        <v>4</v>
      </c>
      <c r="B25" s="309" t="str">
        <f>Year2!B25</f>
        <v/>
      </c>
      <c r="C25" s="310"/>
      <c r="D25" s="48" t="str">
        <f>Year2!D25</f>
        <v/>
      </c>
      <c r="E25" s="123">
        <f>+Year2!E25</f>
        <v>0</v>
      </c>
      <c r="F25" s="49">
        <f>ROUND(Year2!F25*(1+$R$23),0)</f>
        <v>0</v>
      </c>
      <c r="G25" s="168"/>
      <c r="H25" s="75">
        <f t="shared" si="3"/>
        <v>0</v>
      </c>
      <c r="I25" s="76"/>
      <c r="J25" s="76"/>
      <c r="K25" s="122">
        <f>ROUND(G25*F25,0)</f>
        <v>0</v>
      </c>
      <c r="L25" s="122">
        <f>IF(E25="BU-PROF-FED",+'FB - F&amp;A Rates'!$B$7*K25,IF(E25="BU-STAFF-FED",'FB - F&amp;A Rates'!$B$8*Year3!K25,IF(E25="BU-PROF-NON-FED",+'FB - F&amp;A Rates'!$B$9*Year3!K25,IF(E25="BU-STAFF-NON-FED",+'FB - F&amp;A Rates'!$B$10*Year3!K25,IF(E25="BMC EMPLOYEE",+'FB - F&amp;A Rates'!$B$11*Year3!K25,IF(E25="GRAD STUDENT",+'FB - F&amp;A Rates'!$B$12*Year3!K25,0))))))</f>
        <v>0</v>
      </c>
      <c r="M25" s="122">
        <f>ROUND(K25+L25,0)</f>
        <v>0</v>
      </c>
      <c r="N25" s="13"/>
      <c r="O25" s="120"/>
      <c r="P25" s="13"/>
      <c r="Q25" s="13"/>
      <c r="R25" s="44"/>
      <c r="S25" s="13"/>
      <c r="T25" s="13"/>
      <c r="U25" s="13"/>
      <c r="V25" s="13"/>
    </row>
    <row r="26" spans="1:22" ht="14.25" x14ac:dyDescent="0.2">
      <c r="A26" s="28">
        <v>5</v>
      </c>
      <c r="B26" s="309" t="str">
        <f>Year2!B26</f>
        <v/>
      </c>
      <c r="C26" s="310"/>
      <c r="D26" s="48" t="str">
        <f>Year2!D26</f>
        <v/>
      </c>
      <c r="E26" s="123">
        <f>+Year2!E26</f>
        <v>0</v>
      </c>
      <c r="F26" s="49">
        <f>ROUND(Year2!F26*(1+$R$23),0)</f>
        <v>0</v>
      </c>
      <c r="G26" s="168"/>
      <c r="H26" s="75">
        <f t="shared" si="3"/>
        <v>0</v>
      </c>
      <c r="I26" s="76"/>
      <c r="J26" s="76"/>
      <c r="K26" s="122">
        <f t="shared" ref="K26:K31" si="4">ROUND(G26*F26,0)</f>
        <v>0</v>
      </c>
      <c r="L26" s="122">
        <f>IF(E26="BU-PROF-FED",+'FB - F&amp;A Rates'!$B$7*K26,IF(E26="BU-STAFF-FED",'FB - F&amp;A Rates'!$B$8*Year3!K26,IF(E26="BU-PROF-NON-FED",+'FB - F&amp;A Rates'!$B$9*Year3!K26,IF(E26="BU-STAFF-NON-FED",+'FB - F&amp;A Rates'!$B$10*Year3!K26,IF(E26="BMC EMPLOYEE",+'FB - F&amp;A Rates'!$B$11*Year3!K26,IF(E26="GRAD STUDENT",+'FB - F&amp;A Rates'!$B$12*Year3!K26,0))))))</f>
        <v>0</v>
      </c>
      <c r="M26" s="122">
        <f t="shared" ref="M26:M31" si="5">ROUND(K26+L26,0)</f>
        <v>0</v>
      </c>
      <c r="N26" s="13"/>
      <c r="O26" s="120"/>
      <c r="P26" s="13"/>
      <c r="Q26" s="13"/>
      <c r="R26" s="13"/>
      <c r="S26" s="13"/>
      <c r="T26" s="13"/>
      <c r="U26" s="13"/>
      <c r="V26" s="13"/>
    </row>
    <row r="27" spans="1:22" ht="14.25" x14ac:dyDescent="0.2">
      <c r="A27" s="28">
        <v>6</v>
      </c>
      <c r="B27" s="309" t="str">
        <f>Year2!B27</f>
        <v/>
      </c>
      <c r="C27" s="310"/>
      <c r="D27" s="48" t="str">
        <f>Year2!D27</f>
        <v/>
      </c>
      <c r="E27" s="123">
        <f>+Year2!E27</f>
        <v>0</v>
      </c>
      <c r="F27" s="49">
        <f>ROUND(Year2!F27*(1+$R$23),0)</f>
        <v>0</v>
      </c>
      <c r="G27" s="168"/>
      <c r="H27" s="75">
        <f t="shared" si="3"/>
        <v>0</v>
      </c>
      <c r="I27" s="76"/>
      <c r="J27" s="76"/>
      <c r="K27" s="122">
        <f t="shared" si="4"/>
        <v>0</v>
      </c>
      <c r="L27" s="122">
        <f>IF(E27="BU-PROF-FED",+'FB - F&amp;A Rates'!$B$7*K27,IF(E27="BU-STAFF-FED",'FB - F&amp;A Rates'!$B$8*Year3!K27,IF(E27="BU-PROF-NON-FED",+'FB - F&amp;A Rates'!$B$9*Year3!K27,IF(E27="BU-STAFF-NON-FED",+'FB - F&amp;A Rates'!$B$10*Year3!K27,IF(E27="BMC EMPLOYEE",+'FB - F&amp;A Rates'!$B$11*Year3!K27,IF(E27="GRAD STUDENT",+'FB - F&amp;A Rates'!$B$12*Year3!K27,0))))))</f>
        <v>0</v>
      </c>
      <c r="M27" s="122">
        <f t="shared" si="5"/>
        <v>0</v>
      </c>
      <c r="N27" s="13"/>
      <c r="O27" s="120"/>
      <c r="P27" s="13"/>
      <c r="Q27" s="13" t="s">
        <v>90</v>
      </c>
      <c r="R27" s="13"/>
      <c r="S27" s="13"/>
      <c r="T27" s="13"/>
      <c r="U27" s="13"/>
      <c r="V27" s="13"/>
    </row>
    <row r="28" spans="1:22" ht="14.25" x14ac:dyDescent="0.2">
      <c r="A28" s="28">
        <v>7</v>
      </c>
      <c r="B28" s="309" t="str">
        <f>Year2!B28</f>
        <v/>
      </c>
      <c r="C28" s="310"/>
      <c r="D28" s="48" t="str">
        <f>Year2!D28</f>
        <v/>
      </c>
      <c r="E28" s="123">
        <f>+Year2!E28</f>
        <v>0</v>
      </c>
      <c r="F28" s="49">
        <f>ROUND(Year2!F28*(1+$R$23),0)</f>
        <v>0</v>
      </c>
      <c r="G28" s="168"/>
      <c r="H28" s="75">
        <f t="shared" si="3"/>
        <v>0</v>
      </c>
      <c r="I28" s="76"/>
      <c r="J28" s="76"/>
      <c r="K28" s="122">
        <f t="shared" si="4"/>
        <v>0</v>
      </c>
      <c r="L28" s="122">
        <f>IF(E28="BU-PROF-FED",+'FB - F&amp;A Rates'!$B$7*K28,IF(E28="BU-STAFF-FED",'FB - F&amp;A Rates'!$B$8*Year3!K28,IF(E28="BU-PROF-NON-FED",+'FB - F&amp;A Rates'!$B$9*Year3!K28,IF(E28="BU-STAFF-NON-FED",+'FB - F&amp;A Rates'!$B$10*Year3!K28,IF(E28="BMC EMPLOYEE",+'FB - F&amp;A Rates'!$B$11*Year3!K28,IF(E28="GRAD STUDENT",+'FB - F&amp;A Rates'!$B$12*Year3!K28,0))))))</f>
        <v>0</v>
      </c>
      <c r="M28" s="122">
        <f t="shared" si="5"/>
        <v>0</v>
      </c>
      <c r="N28" s="13"/>
      <c r="O28" s="120"/>
      <c r="P28" s="13"/>
      <c r="Q28" s="4" t="s">
        <v>91</v>
      </c>
      <c r="R28" s="175" t="s">
        <v>150</v>
      </c>
      <c r="S28" s="13"/>
      <c r="T28" s="13"/>
      <c r="U28" s="13"/>
      <c r="V28" s="13"/>
    </row>
    <row r="29" spans="1:22" ht="14.25" x14ac:dyDescent="0.2">
      <c r="A29" s="28">
        <v>8</v>
      </c>
      <c r="B29" s="309" t="str">
        <f>Year2!B29</f>
        <v/>
      </c>
      <c r="C29" s="310"/>
      <c r="D29" s="48" t="str">
        <f>Year2!D29</f>
        <v/>
      </c>
      <c r="E29" s="123">
        <f>+Year2!E29</f>
        <v>0</v>
      </c>
      <c r="F29" s="49">
        <f>ROUND(Year2!F29*(1+$R$23),0)</f>
        <v>0</v>
      </c>
      <c r="G29" s="168"/>
      <c r="H29" s="75">
        <f t="shared" si="3"/>
        <v>0</v>
      </c>
      <c r="I29" s="76"/>
      <c r="J29" s="76"/>
      <c r="K29" s="122">
        <f t="shared" si="4"/>
        <v>0</v>
      </c>
      <c r="L29" s="122">
        <f>IF(E29="BU-PROF-FED",+'FB - F&amp;A Rates'!$B$7*K29,IF(E29="BU-STAFF-FED",'FB - F&amp;A Rates'!$B$8*Year3!K29,IF(E29="BU-PROF-NON-FED",+'FB - F&amp;A Rates'!$B$9*Year3!K29,IF(E29="BU-STAFF-NON-FED",+'FB - F&amp;A Rates'!$B$10*Year3!K29,IF(E29="BMC EMPLOYEE",+'FB - F&amp;A Rates'!$B$11*Year3!K29,IF(E29="GRAD STUDENT",+'FB - F&amp;A Rates'!$B$12*Year3!K29,0))))))</f>
        <v>0</v>
      </c>
      <c r="M29" s="122">
        <f t="shared" si="5"/>
        <v>0</v>
      </c>
      <c r="N29" s="13"/>
      <c r="O29" s="120"/>
      <c r="P29" s="13"/>
      <c r="Q29" s="162">
        <f>+Year2!Q29</f>
        <v>0</v>
      </c>
      <c r="R29" s="181">
        <f>+Year2!R29*(1+Year2!$R$24)</f>
        <v>0</v>
      </c>
      <c r="S29" s="13"/>
      <c r="T29" s="13"/>
      <c r="U29" s="13"/>
      <c r="V29" s="13"/>
    </row>
    <row r="30" spans="1:22" ht="14.25" x14ac:dyDescent="0.2">
      <c r="A30" s="28">
        <v>9</v>
      </c>
      <c r="B30" s="309" t="str">
        <f>Year2!B30</f>
        <v/>
      </c>
      <c r="C30" s="310"/>
      <c r="D30" s="48" t="str">
        <f>Year2!D30</f>
        <v/>
      </c>
      <c r="E30" s="123">
        <f>+Year2!E30</f>
        <v>0</v>
      </c>
      <c r="F30" s="49">
        <f>ROUND(Year2!F30*(1+$R$23),0)</f>
        <v>0</v>
      </c>
      <c r="G30" s="168"/>
      <c r="H30" s="75">
        <f t="shared" si="3"/>
        <v>0</v>
      </c>
      <c r="I30" s="76"/>
      <c r="J30" s="76"/>
      <c r="K30" s="122">
        <f t="shared" si="4"/>
        <v>0</v>
      </c>
      <c r="L30" s="122">
        <f>IF(E30="BU-PROF-FED",+'FB - F&amp;A Rates'!$B$7*K30,IF(E30="BU-STAFF-FED",'FB - F&amp;A Rates'!$B$8*Year3!K30,IF(E30="BU-PROF-NON-FED",+'FB - F&amp;A Rates'!$B$9*Year3!K30,IF(E30="BU-STAFF-NON-FED",+'FB - F&amp;A Rates'!$B$10*Year3!K30,IF(E30="BMC EMPLOYEE",+'FB - F&amp;A Rates'!$B$11*Year3!K30,IF(E30="GRAD STUDENT",+'FB - F&amp;A Rates'!$B$12*Year3!K30,0))))))</f>
        <v>0</v>
      </c>
      <c r="M30" s="122">
        <f t="shared" si="5"/>
        <v>0</v>
      </c>
      <c r="N30" s="13"/>
      <c r="O30" s="120"/>
      <c r="P30" s="13"/>
      <c r="Q30" s="162">
        <f>+Year2!Q30</f>
        <v>0</v>
      </c>
      <c r="R30" s="181">
        <f>+Year2!R30*(1+Year2!$R$24)</f>
        <v>0</v>
      </c>
      <c r="S30" s="13"/>
      <c r="T30" s="13"/>
      <c r="U30" s="13"/>
      <c r="V30" s="13"/>
    </row>
    <row r="31" spans="1:22" ht="14.25" x14ac:dyDescent="0.2">
      <c r="A31" s="28">
        <v>10</v>
      </c>
      <c r="B31" s="309" t="str">
        <f>Year2!B31</f>
        <v/>
      </c>
      <c r="C31" s="310"/>
      <c r="D31" s="48" t="str">
        <f>Year2!D31</f>
        <v/>
      </c>
      <c r="E31" s="123">
        <f>+Year2!E31</f>
        <v>0</v>
      </c>
      <c r="F31" s="49">
        <f>ROUND(Year2!F31*(1+$R$23),0)</f>
        <v>0</v>
      </c>
      <c r="G31" s="168"/>
      <c r="H31" s="75">
        <f t="shared" si="3"/>
        <v>0</v>
      </c>
      <c r="I31" s="76"/>
      <c r="J31" s="76"/>
      <c r="K31" s="122">
        <f t="shared" si="4"/>
        <v>0</v>
      </c>
      <c r="L31" s="122">
        <f>IF(E31="BU-PROF-FED",+'FB - F&amp;A Rates'!$B$7*K31,IF(E31="BU-STAFF-FED",'FB - F&amp;A Rates'!$B$8*Year3!K31,IF(E31="BU-PROF-NON-FED",+'FB - F&amp;A Rates'!$B$9*Year3!K31,IF(E31="BU-STAFF-NON-FED",+'FB - F&amp;A Rates'!$B$10*Year3!K31,IF(E31="BMC EMPLOYEE",+'FB - F&amp;A Rates'!$B$11*Year3!K31,IF(E31="GRAD STUDENT",+'FB - F&amp;A Rates'!$B$12*Year3!K31,0))))))</f>
        <v>0</v>
      </c>
      <c r="M31" s="122">
        <f t="shared" si="5"/>
        <v>0</v>
      </c>
      <c r="N31" s="13"/>
      <c r="O31" s="120"/>
      <c r="P31" s="13"/>
      <c r="Q31" s="162">
        <f>+Year2!Q31</f>
        <v>0</v>
      </c>
      <c r="R31" s="181">
        <f>+Year2!R31*(1+Year2!$R$24)</f>
        <v>0</v>
      </c>
      <c r="S31" s="13"/>
      <c r="T31" s="13"/>
      <c r="U31" s="13"/>
      <c r="V31" s="13"/>
    </row>
    <row r="32" spans="1:22" ht="15" x14ac:dyDescent="0.25">
      <c r="A32" s="257" t="s">
        <v>15</v>
      </c>
      <c r="B32" s="258"/>
      <c r="C32" s="258"/>
      <c r="D32" s="258"/>
      <c r="E32" s="258"/>
      <c r="F32" s="258"/>
      <c r="G32" s="258"/>
      <c r="H32" s="258"/>
      <c r="I32" s="258"/>
      <c r="J32" s="259"/>
      <c r="K32" s="31">
        <f>SUM(K22:K31)</f>
        <v>0</v>
      </c>
      <c r="L32" s="31">
        <f>SUM(L22:L31)</f>
        <v>0</v>
      </c>
      <c r="M32" s="31">
        <f>SUM(M22:M31)</f>
        <v>0</v>
      </c>
      <c r="N32" s="13"/>
      <c r="O32" s="120">
        <f>M32</f>
        <v>0</v>
      </c>
      <c r="P32" s="13"/>
      <c r="Q32" s="162">
        <f>+Year2!Q32</f>
        <v>0</v>
      </c>
      <c r="R32" s="181">
        <f>+Year2!R32*(1+Year2!$R$24)</f>
        <v>0</v>
      </c>
      <c r="S32" s="13"/>
      <c r="T32" s="13"/>
      <c r="U32" s="13"/>
      <c r="V32" s="13"/>
    </row>
    <row r="33" spans="1:22" ht="15" x14ac:dyDescent="0.25">
      <c r="A33" s="262" t="s">
        <v>16</v>
      </c>
      <c r="B33" s="263"/>
      <c r="C33" s="263"/>
      <c r="D33" s="263"/>
      <c r="E33" s="263"/>
      <c r="F33" s="263"/>
      <c r="G33" s="263"/>
      <c r="H33" s="263"/>
      <c r="I33" s="263"/>
      <c r="J33" s="263"/>
      <c r="K33" s="263"/>
      <c r="L33" s="263"/>
      <c r="M33" s="264"/>
      <c r="N33" s="13"/>
      <c r="O33" s="120"/>
      <c r="P33" s="13"/>
      <c r="Q33" s="162">
        <f>+Year2!Q33</f>
        <v>0</v>
      </c>
      <c r="R33" s="181">
        <f>+Year2!R33*(1+Year2!$R$24)</f>
        <v>0</v>
      </c>
      <c r="S33" s="13"/>
      <c r="T33" s="13"/>
      <c r="U33" s="13"/>
      <c r="V33" s="13"/>
    </row>
    <row r="34" spans="1:22" ht="14.25" x14ac:dyDescent="0.2">
      <c r="A34" s="28">
        <v>1</v>
      </c>
      <c r="B34" s="260"/>
      <c r="C34" s="260"/>
      <c r="D34" s="260"/>
      <c r="E34" s="260"/>
      <c r="F34" s="260"/>
      <c r="G34" s="260"/>
      <c r="H34" s="260"/>
      <c r="I34" s="260"/>
      <c r="J34" s="260"/>
      <c r="K34" s="260"/>
      <c r="L34" s="261"/>
      <c r="M34" s="169"/>
      <c r="N34" s="13"/>
      <c r="O34" s="120"/>
      <c r="P34" s="13"/>
      <c r="Q34" s="162">
        <f>+Year2!Q34</f>
        <v>0</v>
      </c>
      <c r="R34" s="181">
        <f>+Year2!R34*(1+Year2!$R$24)</f>
        <v>0</v>
      </c>
      <c r="S34" s="13"/>
      <c r="T34" s="13"/>
      <c r="U34" s="13"/>
      <c r="V34" s="13"/>
    </row>
    <row r="35" spans="1:22" ht="14.25" x14ac:dyDescent="0.2">
      <c r="A35" s="28">
        <v>2</v>
      </c>
      <c r="B35" s="260"/>
      <c r="C35" s="260"/>
      <c r="D35" s="260"/>
      <c r="E35" s="260"/>
      <c r="F35" s="260"/>
      <c r="G35" s="260"/>
      <c r="H35" s="260"/>
      <c r="I35" s="260"/>
      <c r="J35" s="260"/>
      <c r="K35" s="260"/>
      <c r="L35" s="261"/>
      <c r="M35" s="170"/>
      <c r="N35" s="13"/>
      <c r="O35" s="120"/>
      <c r="P35" s="13"/>
      <c r="Q35" s="162">
        <f>+Year2!Q35</f>
        <v>0</v>
      </c>
      <c r="R35" s="181">
        <f>+Year2!R35*(1+Year2!$R$24)</f>
        <v>0</v>
      </c>
      <c r="S35" s="13"/>
      <c r="T35" s="13"/>
      <c r="U35" s="13"/>
      <c r="V35" s="13"/>
    </row>
    <row r="36" spans="1:22" ht="14.25" x14ac:dyDescent="0.2">
      <c r="A36" s="28">
        <v>3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1"/>
      <c r="M36" s="170"/>
      <c r="N36" s="13"/>
      <c r="O36" s="120"/>
      <c r="P36" s="13"/>
      <c r="Q36" s="162">
        <f>+Year2!Q36</f>
        <v>0</v>
      </c>
      <c r="R36" s="181">
        <f>+Year2!R36*(1+Year2!$R$24)</f>
        <v>0</v>
      </c>
      <c r="S36" s="13"/>
      <c r="T36" s="13"/>
      <c r="U36" s="13"/>
      <c r="V36" s="13"/>
    </row>
    <row r="37" spans="1:22" ht="14.25" x14ac:dyDescent="0.2">
      <c r="A37" s="28">
        <v>4</v>
      </c>
      <c r="B37" s="260"/>
      <c r="C37" s="260"/>
      <c r="D37" s="260"/>
      <c r="E37" s="260"/>
      <c r="F37" s="260"/>
      <c r="G37" s="260"/>
      <c r="H37" s="260"/>
      <c r="I37" s="260"/>
      <c r="J37" s="260"/>
      <c r="K37" s="260"/>
      <c r="L37" s="261"/>
      <c r="M37" s="170"/>
      <c r="N37" s="13"/>
      <c r="O37" s="120"/>
      <c r="P37" s="13"/>
      <c r="Q37" s="162">
        <f>+Year2!Q37</f>
        <v>0</v>
      </c>
      <c r="R37" s="181">
        <f>+Year2!R37*(1+Year2!$R$24)</f>
        <v>0</v>
      </c>
      <c r="S37" s="13"/>
      <c r="T37" s="13"/>
      <c r="U37" s="13"/>
      <c r="V37" s="13"/>
    </row>
    <row r="38" spans="1:22" ht="14.25" x14ac:dyDescent="0.2">
      <c r="A38" s="28">
        <v>5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1"/>
      <c r="M38" s="170"/>
      <c r="N38" s="13"/>
      <c r="O38" s="120"/>
      <c r="P38" s="13"/>
      <c r="Q38" s="162">
        <f>+Year2!Q38</f>
        <v>0</v>
      </c>
      <c r="R38" s="181">
        <f>+Year2!R38*(1+Year2!$R$24)</f>
        <v>0</v>
      </c>
      <c r="S38" s="13"/>
      <c r="T38" s="13"/>
      <c r="U38" s="13"/>
      <c r="V38" s="13"/>
    </row>
    <row r="39" spans="1:22" ht="15" x14ac:dyDescent="0.25">
      <c r="A39" s="257" t="s">
        <v>17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9"/>
      <c r="M39" s="32">
        <f>SUM(M34:M38)</f>
        <v>0</v>
      </c>
      <c r="N39" s="13"/>
      <c r="O39" s="120">
        <v>0</v>
      </c>
      <c r="P39" s="13"/>
      <c r="Q39" s="162">
        <f>+Year2!Q39</f>
        <v>0</v>
      </c>
      <c r="R39" s="181">
        <f>+Year2!R39*(1+Year2!$R$24)</f>
        <v>0</v>
      </c>
      <c r="S39" s="13"/>
      <c r="T39" s="13"/>
      <c r="U39" s="13"/>
      <c r="V39" s="13"/>
    </row>
    <row r="40" spans="1:22" ht="15" x14ac:dyDescent="0.25">
      <c r="A40" s="262" t="s">
        <v>18</v>
      </c>
      <c r="B40" s="263"/>
      <c r="C40" s="263"/>
      <c r="D40" s="263"/>
      <c r="E40" s="263"/>
      <c r="F40" s="263"/>
      <c r="G40" s="263"/>
      <c r="H40" s="263"/>
      <c r="I40" s="263"/>
      <c r="J40" s="263"/>
      <c r="K40" s="263"/>
      <c r="L40" s="263"/>
      <c r="M40" s="264"/>
      <c r="N40" s="13"/>
      <c r="O40" s="120"/>
      <c r="P40" s="13"/>
      <c r="Q40" s="162">
        <f>+Year2!Q40</f>
        <v>0</v>
      </c>
      <c r="R40" s="181">
        <f>+Year2!R40*(1+Year2!$R$24)</f>
        <v>0</v>
      </c>
      <c r="S40" s="13"/>
      <c r="T40" s="13"/>
      <c r="U40" s="13"/>
      <c r="V40" s="13"/>
    </row>
    <row r="41" spans="1:22" ht="14.25" x14ac:dyDescent="0.2">
      <c r="A41" s="28">
        <v>1</v>
      </c>
      <c r="B41" s="33" t="s">
        <v>20</v>
      </c>
      <c r="C41" s="290"/>
      <c r="D41" s="290"/>
      <c r="E41" s="290"/>
      <c r="F41" s="290"/>
      <c r="G41" s="290"/>
      <c r="H41" s="290"/>
      <c r="I41" s="290"/>
      <c r="J41" s="290"/>
      <c r="K41" s="290"/>
      <c r="L41" s="291"/>
      <c r="M41" s="25">
        <f>IF(J$7=" ",0,ROUND(Year2!M41*(1+$R$24),0))</f>
        <v>0</v>
      </c>
      <c r="N41" s="13"/>
      <c r="O41" s="120"/>
      <c r="P41" s="13"/>
      <c r="Q41" s="162">
        <f>+Year2!Q41</f>
        <v>0</v>
      </c>
      <c r="R41" s="181">
        <f>+Year2!R41*(1+Year2!$R$24)</f>
        <v>0</v>
      </c>
      <c r="S41" s="13"/>
      <c r="T41" s="13"/>
      <c r="U41" s="13"/>
      <c r="V41" s="13"/>
    </row>
    <row r="42" spans="1:22" ht="14.25" x14ac:dyDescent="0.2">
      <c r="A42" s="28">
        <v>2</v>
      </c>
      <c r="B42" s="33" t="s">
        <v>21</v>
      </c>
      <c r="C42" s="292"/>
      <c r="D42" s="293"/>
      <c r="E42" s="293"/>
      <c r="F42" s="293"/>
      <c r="G42" s="293"/>
      <c r="H42" s="293"/>
      <c r="I42" s="293"/>
      <c r="J42" s="293"/>
      <c r="K42" s="293"/>
      <c r="L42" s="294"/>
      <c r="M42" s="25">
        <f>IF(J$7=" ",0,ROUND(Year2!M42*(1+$R$24),0))</f>
        <v>0</v>
      </c>
      <c r="N42" s="13"/>
      <c r="O42" s="120"/>
      <c r="P42" s="13"/>
      <c r="Q42" s="60" t="s">
        <v>89</v>
      </c>
      <c r="R42" s="182">
        <f>SUM(R29:R41)</f>
        <v>0</v>
      </c>
      <c r="S42" s="13"/>
      <c r="T42" s="13"/>
      <c r="U42" s="13"/>
      <c r="V42" s="13"/>
    </row>
    <row r="43" spans="1:22" ht="15" x14ac:dyDescent="0.25">
      <c r="A43" s="257" t="s">
        <v>19</v>
      </c>
      <c r="B43" s="258"/>
      <c r="C43" s="258"/>
      <c r="D43" s="258"/>
      <c r="E43" s="258"/>
      <c r="F43" s="258"/>
      <c r="G43" s="258"/>
      <c r="H43" s="258"/>
      <c r="I43" s="258"/>
      <c r="J43" s="258"/>
      <c r="K43" s="258"/>
      <c r="L43" s="259"/>
      <c r="M43" s="32">
        <f>SUM(M41:M42)</f>
        <v>0</v>
      </c>
      <c r="N43" s="13"/>
      <c r="O43" s="120">
        <f>M43</f>
        <v>0</v>
      </c>
      <c r="P43" s="13"/>
      <c r="Q43" s="13"/>
      <c r="R43" s="13"/>
      <c r="S43" s="13"/>
      <c r="T43" s="13"/>
      <c r="U43" s="13"/>
      <c r="V43" s="13"/>
    </row>
    <row r="44" spans="1:22" ht="15" x14ac:dyDescent="0.25">
      <c r="A44" s="262" t="s">
        <v>22</v>
      </c>
      <c r="B44" s="263"/>
      <c r="C44" s="263"/>
      <c r="D44" s="263"/>
      <c r="E44" s="263"/>
      <c r="F44" s="263"/>
      <c r="G44" s="263"/>
      <c r="H44" s="263"/>
      <c r="I44" s="263"/>
      <c r="J44" s="263"/>
      <c r="K44" s="263"/>
      <c r="L44" s="263"/>
      <c r="M44" s="264"/>
      <c r="N44" s="13"/>
      <c r="O44" s="120"/>
      <c r="P44" s="13"/>
      <c r="Q44" s="13"/>
      <c r="R44" s="13"/>
      <c r="S44" s="13"/>
      <c r="T44" s="13"/>
      <c r="U44" s="13"/>
      <c r="V44" s="13"/>
    </row>
    <row r="45" spans="1:22" ht="14.25" x14ac:dyDescent="0.2">
      <c r="A45" s="28">
        <v>1</v>
      </c>
      <c r="B45" s="33" t="s">
        <v>23</v>
      </c>
      <c r="C45" s="292"/>
      <c r="D45" s="293"/>
      <c r="E45" s="293"/>
      <c r="F45" s="293"/>
      <c r="G45" s="293"/>
      <c r="H45" s="293"/>
      <c r="I45" s="293"/>
      <c r="J45" s="293"/>
      <c r="K45" s="293"/>
      <c r="L45" s="294"/>
      <c r="M45" s="25">
        <f>IF(J$7=" ",0,ROUND(Year2!M45*(1+$R$24),0))</f>
        <v>0</v>
      </c>
      <c r="N45" s="13"/>
      <c r="O45" s="120">
        <f>IF(B66="MTDC",0,M45)</f>
        <v>0</v>
      </c>
      <c r="P45" s="13"/>
      <c r="Q45" s="13"/>
      <c r="R45" s="13"/>
      <c r="S45" s="13"/>
      <c r="T45" s="13"/>
      <c r="U45" s="13"/>
      <c r="V45" s="13"/>
    </row>
    <row r="46" spans="1:22" ht="14.25" x14ac:dyDescent="0.2">
      <c r="A46" s="28">
        <v>2</v>
      </c>
      <c r="B46" s="33" t="s">
        <v>24</v>
      </c>
      <c r="C46" s="292"/>
      <c r="D46" s="293"/>
      <c r="E46" s="293"/>
      <c r="F46" s="293"/>
      <c r="G46" s="293"/>
      <c r="H46" s="293"/>
      <c r="I46" s="293"/>
      <c r="J46" s="293"/>
      <c r="K46" s="293"/>
      <c r="L46" s="294"/>
      <c r="M46" s="25">
        <f>IF(J$7=" ",0,ROUND(Year2!M46*(1+$R$24),0))</f>
        <v>0</v>
      </c>
      <c r="N46" s="13"/>
      <c r="O46" s="120">
        <f>+M46</f>
        <v>0</v>
      </c>
      <c r="P46" s="13"/>
      <c r="Q46" s="13"/>
      <c r="R46" s="13"/>
      <c r="S46" s="13"/>
      <c r="T46" s="13"/>
      <c r="U46" s="13"/>
      <c r="V46" s="13"/>
    </row>
    <row r="47" spans="1:22" ht="14.25" x14ac:dyDescent="0.2">
      <c r="A47" s="28">
        <v>3</v>
      </c>
      <c r="B47" s="33" t="s">
        <v>25</v>
      </c>
      <c r="C47" s="292"/>
      <c r="D47" s="293"/>
      <c r="E47" s="293"/>
      <c r="F47" s="293"/>
      <c r="G47" s="293"/>
      <c r="H47" s="293"/>
      <c r="I47" s="293"/>
      <c r="J47" s="293"/>
      <c r="K47" s="293"/>
      <c r="L47" s="294"/>
      <c r="M47" s="25">
        <f>IF(J$7=" ",0,ROUND(Year2!M47*(1+$R$24),0))</f>
        <v>0</v>
      </c>
      <c r="N47" s="13"/>
      <c r="O47" s="120">
        <f>+M47</f>
        <v>0</v>
      </c>
      <c r="P47" s="13"/>
      <c r="Q47" s="13"/>
      <c r="R47" s="13"/>
      <c r="S47" s="13"/>
      <c r="T47" s="13"/>
      <c r="U47" s="13"/>
      <c r="V47" s="13"/>
    </row>
    <row r="48" spans="1:22" ht="14.25" x14ac:dyDescent="0.2">
      <c r="A48" s="28">
        <v>4</v>
      </c>
      <c r="B48" s="33" t="s">
        <v>26</v>
      </c>
      <c r="C48" s="292"/>
      <c r="D48" s="293"/>
      <c r="E48" s="293"/>
      <c r="F48" s="293"/>
      <c r="G48" s="293"/>
      <c r="H48" s="293"/>
      <c r="I48" s="293"/>
      <c r="J48" s="293"/>
      <c r="K48" s="293"/>
      <c r="L48" s="294"/>
      <c r="M48" s="25">
        <f>IF(J$7=" ",0,ROUND(Year2!M48*(1+$R$24),0))</f>
        <v>0</v>
      </c>
      <c r="N48" s="13"/>
      <c r="O48" s="120">
        <f>+M48</f>
        <v>0</v>
      </c>
      <c r="P48" s="13"/>
      <c r="Q48" s="13"/>
      <c r="R48" s="13"/>
      <c r="S48" s="13"/>
      <c r="T48" s="13"/>
      <c r="U48" s="13"/>
      <c r="V48" s="13"/>
    </row>
    <row r="49" spans="1:22" ht="14.25" x14ac:dyDescent="0.2">
      <c r="A49" s="28">
        <v>5</v>
      </c>
      <c r="B49" s="33" t="s">
        <v>27</v>
      </c>
      <c r="C49" s="292"/>
      <c r="D49" s="293"/>
      <c r="E49" s="293"/>
      <c r="F49" s="293"/>
      <c r="G49" s="293"/>
      <c r="H49" s="293"/>
      <c r="I49" s="293"/>
      <c r="J49" s="293"/>
      <c r="K49" s="293"/>
      <c r="L49" s="294"/>
      <c r="M49" s="25">
        <f>IF(J$7=" ",0,ROUND(Year2!M49*(1+$R$24),0))</f>
        <v>0</v>
      </c>
      <c r="N49" s="13"/>
      <c r="O49" s="120">
        <f>+M49</f>
        <v>0</v>
      </c>
      <c r="P49" s="13"/>
      <c r="Q49" s="13"/>
      <c r="R49" s="13"/>
      <c r="S49" s="13"/>
      <c r="T49" s="13"/>
      <c r="U49" s="13"/>
      <c r="V49" s="13"/>
    </row>
    <row r="50" spans="1:22" ht="15" x14ac:dyDescent="0.25">
      <c r="A50" s="257" t="s">
        <v>28</v>
      </c>
      <c r="B50" s="258"/>
      <c r="C50" s="258"/>
      <c r="D50" s="258"/>
      <c r="E50" s="258"/>
      <c r="F50" s="258"/>
      <c r="G50" s="258"/>
      <c r="H50" s="258"/>
      <c r="I50" s="258"/>
      <c r="J50" s="258"/>
      <c r="K50" s="258"/>
      <c r="L50" s="259"/>
      <c r="M50" s="32">
        <f>SUM(M45:M49)</f>
        <v>0</v>
      </c>
      <c r="N50" s="13"/>
      <c r="O50" s="120"/>
      <c r="P50" s="13"/>
      <c r="Q50" s="13"/>
      <c r="R50" s="13"/>
      <c r="S50" s="13"/>
      <c r="T50" s="13"/>
      <c r="U50" s="13"/>
      <c r="V50" s="13"/>
    </row>
    <row r="51" spans="1:22" ht="15" x14ac:dyDescent="0.25">
      <c r="A51" s="262" t="s">
        <v>29</v>
      </c>
      <c r="B51" s="263"/>
      <c r="C51" s="263"/>
      <c r="D51" s="263"/>
      <c r="E51" s="263"/>
      <c r="F51" s="263"/>
      <c r="G51" s="263"/>
      <c r="H51" s="263"/>
      <c r="I51" s="263"/>
      <c r="J51" s="263"/>
      <c r="K51" s="263"/>
      <c r="L51" s="263"/>
      <c r="M51" s="264"/>
      <c r="N51" s="13"/>
      <c r="O51" s="120"/>
      <c r="P51" s="13"/>
      <c r="Q51" s="13"/>
      <c r="R51" s="13"/>
      <c r="S51" s="13"/>
      <c r="T51" s="13"/>
      <c r="U51" s="13"/>
      <c r="V51" s="13"/>
    </row>
    <row r="52" spans="1:22" ht="14.25" x14ac:dyDescent="0.2">
      <c r="A52" s="28">
        <v>1</v>
      </c>
      <c r="B52" s="293" t="str">
        <f>+Year2!B52</f>
        <v>Materials and Supplies</v>
      </c>
      <c r="C52" s="293"/>
      <c r="D52" s="293"/>
      <c r="E52" s="293"/>
      <c r="F52" s="293"/>
      <c r="G52" s="293"/>
      <c r="H52" s="293"/>
      <c r="I52" s="293"/>
      <c r="J52" s="293"/>
      <c r="K52" s="293"/>
      <c r="L52" s="294"/>
      <c r="M52" s="122">
        <f>IF(J$7=" ",0,ROUND(R42*(1+R24),0))</f>
        <v>0</v>
      </c>
      <c r="N52" s="13"/>
      <c r="O52" s="120">
        <f>M52</f>
        <v>0</v>
      </c>
      <c r="P52" s="13"/>
      <c r="Q52" s="13"/>
      <c r="R52" s="13"/>
      <c r="S52" s="13"/>
      <c r="T52" s="13"/>
      <c r="U52" s="13"/>
      <c r="V52" s="13"/>
    </row>
    <row r="53" spans="1:22" ht="14.25" x14ac:dyDescent="0.2">
      <c r="A53" s="28">
        <v>2</v>
      </c>
      <c r="B53" s="293" t="str">
        <f>+Year2!B53</f>
        <v>Publication Costs</v>
      </c>
      <c r="C53" s="293"/>
      <c r="D53" s="293"/>
      <c r="E53" s="293"/>
      <c r="F53" s="293"/>
      <c r="G53" s="293"/>
      <c r="H53" s="293"/>
      <c r="I53" s="293"/>
      <c r="J53" s="293"/>
      <c r="K53" s="293"/>
      <c r="L53" s="294"/>
      <c r="M53" s="25">
        <f>IF(J$7=" ",0,ROUND(Year2!M53*(1+$R$24),0))</f>
        <v>0</v>
      </c>
      <c r="N53" s="13"/>
      <c r="O53" s="120">
        <f t="shared" ref="O53:O60" si="6">M53</f>
        <v>0</v>
      </c>
      <c r="P53" s="13"/>
      <c r="Q53" s="13"/>
      <c r="R53" s="13"/>
      <c r="S53" s="13"/>
      <c r="T53" s="13"/>
      <c r="U53" s="13"/>
      <c r="V53" s="13"/>
    </row>
    <row r="54" spans="1:22" ht="14.25" x14ac:dyDescent="0.2">
      <c r="A54" s="28">
        <v>3</v>
      </c>
      <c r="B54" s="293" t="str">
        <f>+Year2!B54</f>
        <v>Consultant Services</v>
      </c>
      <c r="C54" s="293"/>
      <c r="D54" s="293"/>
      <c r="E54" s="293"/>
      <c r="F54" s="293"/>
      <c r="G54" s="293"/>
      <c r="H54" s="293"/>
      <c r="I54" s="293"/>
      <c r="J54" s="293"/>
      <c r="K54" s="293"/>
      <c r="L54" s="294"/>
      <c r="M54" s="25">
        <f>IF(J$7=" ",0,ROUND(Year2!M54*(1+$R$24),0))</f>
        <v>0</v>
      </c>
      <c r="N54" s="13"/>
      <c r="O54" s="120">
        <f t="shared" si="6"/>
        <v>0</v>
      </c>
      <c r="P54" s="13"/>
      <c r="Q54" s="13"/>
      <c r="R54" s="13"/>
      <c r="S54" s="13"/>
      <c r="T54" s="13"/>
      <c r="U54" s="13"/>
      <c r="V54" s="13"/>
    </row>
    <row r="55" spans="1:22" ht="14.25" x14ac:dyDescent="0.2">
      <c r="A55" s="28">
        <v>4</v>
      </c>
      <c r="B55" s="293" t="str">
        <f>+Year2!B55</f>
        <v>Biostatistical Services</v>
      </c>
      <c r="C55" s="293"/>
      <c r="D55" s="293"/>
      <c r="E55" s="293"/>
      <c r="F55" s="293"/>
      <c r="G55" s="293"/>
      <c r="H55" s="293"/>
      <c r="I55" s="293"/>
      <c r="J55" s="293"/>
      <c r="K55" s="293"/>
      <c r="L55" s="294"/>
      <c r="M55" s="25">
        <f>IF(J$7=" ",0,ROUND(Year2!M55*(1+$R$24),0))</f>
        <v>0</v>
      </c>
      <c r="N55" s="13"/>
      <c r="O55" s="120">
        <f t="shared" si="6"/>
        <v>0</v>
      </c>
      <c r="P55" s="13"/>
      <c r="Q55" s="13"/>
      <c r="R55" s="13"/>
      <c r="S55" s="13"/>
      <c r="T55" s="13"/>
      <c r="U55" s="13"/>
      <c r="V55" s="13"/>
    </row>
    <row r="56" spans="1:22" ht="14.25" x14ac:dyDescent="0.2">
      <c r="A56" s="28">
        <v>5</v>
      </c>
      <c r="B56" s="293" t="str">
        <f>+Year2!B56</f>
        <v>Subawards/Consortium/Contractual Costs</v>
      </c>
      <c r="C56" s="293"/>
      <c r="D56" s="293"/>
      <c r="E56" s="293"/>
      <c r="F56" s="293"/>
      <c r="G56" s="293"/>
      <c r="H56" s="293"/>
      <c r="I56" s="293"/>
      <c r="J56" s="293"/>
      <c r="K56" s="293"/>
      <c r="L56" s="294"/>
      <c r="M56" s="122">
        <f>IF(J$7=" ",0,ROUND(Consortium!G38,0))</f>
        <v>0</v>
      </c>
      <c r="N56" s="13"/>
      <c r="O56" s="120">
        <f>IF(B66="MTDC",+Consortium!M34,IF(B66="TDC",0,M56))</f>
        <v>0</v>
      </c>
      <c r="P56" s="13"/>
      <c r="Q56" s="13"/>
      <c r="R56" s="13"/>
      <c r="S56" s="13"/>
      <c r="T56" s="13"/>
      <c r="U56" s="13"/>
      <c r="V56" s="13"/>
    </row>
    <row r="57" spans="1:22" ht="14.25" x14ac:dyDescent="0.2">
      <c r="A57" s="28">
        <v>6</v>
      </c>
      <c r="B57" s="293" t="str">
        <f>+Year2!B57</f>
        <v>Equipment of Facility Rental/User Fees</v>
      </c>
      <c r="C57" s="293"/>
      <c r="D57" s="293"/>
      <c r="E57" s="293"/>
      <c r="F57" s="293"/>
      <c r="G57" s="293"/>
      <c r="H57" s="293"/>
      <c r="I57" s="293"/>
      <c r="J57" s="293"/>
      <c r="K57" s="293"/>
      <c r="L57" s="294"/>
      <c r="M57" s="25">
        <f>IF(J$7=" ",0,ROUND(Year2!M57*(1+$R$24),0))</f>
        <v>0</v>
      </c>
      <c r="N57" s="13"/>
      <c r="O57" s="120">
        <f t="shared" si="6"/>
        <v>0</v>
      </c>
      <c r="P57" s="13"/>
      <c r="Q57" s="13"/>
      <c r="R57" s="13"/>
      <c r="S57" s="13"/>
      <c r="T57" s="13"/>
      <c r="U57" s="13"/>
      <c r="V57" s="13"/>
    </row>
    <row r="58" spans="1:22" ht="14.25" x14ac:dyDescent="0.2">
      <c r="A58" s="28">
        <v>7</v>
      </c>
      <c r="B58" s="293" t="str">
        <f>+Year2!B58</f>
        <v>Alterations and Renovations</v>
      </c>
      <c r="C58" s="293"/>
      <c r="D58" s="293"/>
      <c r="E58" s="293"/>
      <c r="F58" s="293"/>
      <c r="G58" s="293"/>
      <c r="H58" s="293"/>
      <c r="I58" s="293"/>
      <c r="J58" s="293"/>
      <c r="K58" s="293"/>
      <c r="L58" s="294"/>
      <c r="M58" s="25">
        <f>IF(J$7=" ",0,ROUND(Year2!M58*(1+$R$24),0))</f>
        <v>0</v>
      </c>
      <c r="N58" s="13"/>
      <c r="O58" s="120">
        <f t="shared" si="6"/>
        <v>0</v>
      </c>
      <c r="P58" s="13"/>
      <c r="Q58" s="13"/>
      <c r="R58" s="13"/>
      <c r="S58" s="13"/>
      <c r="T58" s="13"/>
      <c r="U58" s="13"/>
      <c r="V58" s="13"/>
    </row>
    <row r="59" spans="1:22" ht="14.25" x14ac:dyDescent="0.2">
      <c r="A59" s="28">
        <v>8</v>
      </c>
      <c r="B59" s="293" t="str">
        <f>+Year2!B59</f>
        <v>Subject Reimbursement</v>
      </c>
      <c r="C59" s="293"/>
      <c r="D59" s="293"/>
      <c r="E59" s="293"/>
      <c r="F59" s="293"/>
      <c r="G59" s="293"/>
      <c r="H59" s="293"/>
      <c r="I59" s="293"/>
      <c r="J59" s="293"/>
      <c r="K59" s="293"/>
      <c r="L59" s="294"/>
      <c r="M59" s="25">
        <f>IF(J$7=" ",0,ROUND(Year2!M59*(1+$R$24),0))</f>
        <v>0</v>
      </c>
      <c r="N59" s="13"/>
      <c r="O59" s="120">
        <f t="shared" si="6"/>
        <v>0</v>
      </c>
      <c r="P59" s="13"/>
      <c r="Q59" s="13"/>
      <c r="R59" s="13"/>
      <c r="S59" s="13"/>
      <c r="T59" s="13"/>
      <c r="U59" s="13"/>
      <c r="V59" s="13"/>
    </row>
    <row r="60" spans="1:22" ht="14.25" x14ac:dyDescent="0.2">
      <c r="A60" s="28">
        <v>9</v>
      </c>
      <c r="B60" s="293">
        <f>+Year2!B60</f>
        <v>0</v>
      </c>
      <c r="C60" s="293"/>
      <c r="D60" s="293"/>
      <c r="E60" s="293"/>
      <c r="F60" s="293"/>
      <c r="G60" s="293"/>
      <c r="H60" s="293"/>
      <c r="I60" s="293"/>
      <c r="J60" s="293"/>
      <c r="K60" s="293"/>
      <c r="L60" s="294"/>
      <c r="M60" s="25">
        <f>IF(J$7=" ",0,ROUND(Year2!M60*(1+$R$24),0))</f>
        <v>0</v>
      </c>
      <c r="N60" s="13"/>
      <c r="O60" s="120">
        <f t="shared" si="6"/>
        <v>0</v>
      </c>
      <c r="P60" s="13"/>
      <c r="Q60" s="13"/>
      <c r="R60" s="13"/>
      <c r="S60" s="13"/>
      <c r="T60" s="13"/>
      <c r="U60" s="13"/>
      <c r="V60" s="13"/>
    </row>
    <row r="61" spans="1:22" ht="14.25" x14ac:dyDescent="0.2">
      <c r="A61" s="28">
        <v>10</v>
      </c>
      <c r="B61" s="293" t="str">
        <f>+Year2!B61</f>
        <v>Outpatient Costs (Not part of MTDC)</v>
      </c>
      <c r="C61" s="293"/>
      <c r="D61" s="293"/>
      <c r="E61" s="293"/>
      <c r="F61" s="293"/>
      <c r="G61" s="293"/>
      <c r="H61" s="293"/>
      <c r="I61" s="293"/>
      <c r="J61" s="293"/>
      <c r="K61" s="293"/>
      <c r="L61" s="294"/>
      <c r="M61" s="25">
        <f>IF(J$7=" ",0,ROUND(Year2!M61*(1+$R$24),0))</f>
        <v>0</v>
      </c>
      <c r="N61" s="13"/>
      <c r="O61" s="120">
        <f>IF(B66="MTDC",0,M61)</f>
        <v>0</v>
      </c>
      <c r="P61" s="13"/>
      <c r="Q61" s="13"/>
      <c r="R61" s="13"/>
      <c r="S61" s="13"/>
      <c r="T61" s="13"/>
      <c r="U61" s="13"/>
      <c r="V61" s="13"/>
    </row>
    <row r="62" spans="1:22" ht="15" x14ac:dyDescent="0.25">
      <c r="A62" s="257" t="s">
        <v>37</v>
      </c>
      <c r="B62" s="258"/>
      <c r="C62" s="258"/>
      <c r="D62" s="258"/>
      <c r="E62" s="258"/>
      <c r="F62" s="258"/>
      <c r="G62" s="258"/>
      <c r="H62" s="258"/>
      <c r="I62" s="258"/>
      <c r="J62" s="258"/>
      <c r="K62" s="258"/>
      <c r="L62" s="259"/>
      <c r="M62" s="31">
        <f>SUM(M52:M61)</f>
        <v>0</v>
      </c>
      <c r="N62" s="13"/>
      <c r="O62" s="120"/>
      <c r="P62" s="13"/>
      <c r="Q62" s="13"/>
      <c r="R62" s="13"/>
      <c r="S62" s="13"/>
      <c r="T62" s="13"/>
      <c r="U62" s="13"/>
      <c r="V62" s="13"/>
    </row>
    <row r="63" spans="1:22" ht="15" x14ac:dyDescent="0.25">
      <c r="A63" s="262" t="s">
        <v>38</v>
      </c>
      <c r="B63" s="263"/>
      <c r="C63" s="263"/>
      <c r="D63" s="263"/>
      <c r="E63" s="263"/>
      <c r="F63" s="263"/>
      <c r="G63" s="263"/>
      <c r="H63" s="263"/>
      <c r="I63" s="263"/>
      <c r="J63" s="263"/>
      <c r="K63" s="263"/>
      <c r="L63" s="264"/>
      <c r="M63" s="34">
        <f>M20+M32+M39+M43+M50+M62</f>
        <v>0</v>
      </c>
      <c r="N63" s="13"/>
      <c r="O63" s="121">
        <f>SUM(O8:O62)</f>
        <v>0</v>
      </c>
      <c r="P63" s="13"/>
      <c r="Q63" s="13"/>
      <c r="R63" s="13"/>
      <c r="S63" s="13"/>
      <c r="T63" s="13"/>
      <c r="U63" s="13"/>
      <c r="V63" s="13"/>
    </row>
    <row r="64" spans="1:22" ht="15" x14ac:dyDescent="0.25">
      <c r="A64" s="262" t="s">
        <v>39</v>
      </c>
      <c r="B64" s="263"/>
      <c r="C64" s="263"/>
      <c r="D64" s="263"/>
      <c r="E64" s="263"/>
      <c r="F64" s="263"/>
      <c r="G64" s="263"/>
      <c r="H64" s="263"/>
      <c r="I64" s="263"/>
      <c r="J64" s="263"/>
      <c r="K64" s="263"/>
      <c r="L64" s="263"/>
      <c r="M64" s="264"/>
      <c r="N64" s="13"/>
      <c r="O64" s="13"/>
      <c r="P64" s="13"/>
      <c r="Q64" s="13"/>
      <c r="R64" s="13"/>
      <c r="S64" s="13"/>
      <c r="T64" s="13"/>
      <c r="U64" s="13"/>
      <c r="V64" s="13"/>
    </row>
    <row r="65" spans="1:22" ht="14.25" x14ac:dyDescent="0.2">
      <c r="A65" s="28"/>
      <c r="B65" s="267" t="s">
        <v>40</v>
      </c>
      <c r="C65" s="268"/>
      <c r="D65" s="299" t="s">
        <v>41</v>
      </c>
      <c r="E65" s="267"/>
      <c r="F65" s="267"/>
      <c r="G65" s="267"/>
      <c r="H65" s="267"/>
      <c r="I65" s="267"/>
      <c r="J65" s="268"/>
      <c r="K65" s="299" t="s">
        <v>42</v>
      </c>
      <c r="L65" s="268"/>
      <c r="M65" s="22" t="s">
        <v>43</v>
      </c>
      <c r="N65" s="13"/>
      <c r="O65" s="13"/>
      <c r="P65" s="13"/>
      <c r="Q65" s="13"/>
      <c r="R65" s="13"/>
      <c r="S65" s="13"/>
      <c r="T65" s="13"/>
      <c r="U65" s="13"/>
      <c r="V65" s="13"/>
    </row>
    <row r="66" spans="1:22" ht="14.25" x14ac:dyDescent="0.2">
      <c r="A66" s="28">
        <v>1</v>
      </c>
      <c r="B66" s="293" t="str">
        <f>+Summary!D22</f>
        <v>NONE</v>
      </c>
      <c r="C66" s="294"/>
      <c r="D66" s="307">
        <f>O63</f>
        <v>0</v>
      </c>
      <c r="E66" s="308"/>
      <c r="F66" s="308"/>
      <c r="G66" s="308"/>
      <c r="H66" s="308"/>
      <c r="I66" s="308"/>
      <c r="J66" s="308"/>
      <c r="K66" s="300">
        <f>+Summary!F22</f>
        <v>0</v>
      </c>
      <c r="L66" s="301"/>
      <c r="M66" s="25">
        <f>ROUND(D66*K66,0)</f>
        <v>0</v>
      </c>
      <c r="N66" s="13"/>
      <c r="O66" s="13"/>
      <c r="P66" s="13"/>
      <c r="Q66" s="13"/>
      <c r="R66" s="13"/>
      <c r="S66" s="13"/>
      <c r="T66" s="13"/>
      <c r="U66" s="13"/>
      <c r="V66" s="13"/>
    </row>
    <row r="67" spans="1:22" ht="14.25" x14ac:dyDescent="0.2">
      <c r="A67" s="28">
        <v>2</v>
      </c>
      <c r="B67" s="293" t="str">
        <f>+B66</f>
        <v>NONE</v>
      </c>
      <c r="C67" s="294"/>
      <c r="D67" s="299"/>
      <c r="E67" s="267"/>
      <c r="F67" s="267"/>
      <c r="G67" s="267"/>
      <c r="H67" s="267"/>
      <c r="I67" s="267"/>
      <c r="J67" s="268"/>
      <c r="K67" s="300">
        <f>+K66</f>
        <v>0</v>
      </c>
      <c r="L67" s="301"/>
      <c r="M67" s="25">
        <f>ROUND(D67*K67,0)</f>
        <v>0</v>
      </c>
      <c r="N67" s="13"/>
      <c r="O67" s="13"/>
      <c r="P67" s="13"/>
      <c r="Q67" s="13"/>
      <c r="R67" s="13"/>
      <c r="S67" s="13"/>
      <c r="T67" s="13"/>
      <c r="U67" s="13"/>
      <c r="V67" s="13"/>
    </row>
    <row r="68" spans="1:22" ht="14.25" x14ac:dyDescent="0.2">
      <c r="A68" s="28">
        <v>3</v>
      </c>
      <c r="B68" s="293" t="str">
        <f>+B67</f>
        <v>NONE</v>
      </c>
      <c r="C68" s="294"/>
      <c r="D68" s="299"/>
      <c r="E68" s="267"/>
      <c r="F68" s="267"/>
      <c r="G68" s="267"/>
      <c r="H68" s="267"/>
      <c r="I68" s="267"/>
      <c r="J68" s="268"/>
      <c r="K68" s="300">
        <f>+K67</f>
        <v>0</v>
      </c>
      <c r="L68" s="301"/>
      <c r="M68" s="25">
        <f>ROUND(D68*K68,0)</f>
        <v>0</v>
      </c>
      <c r="N68" s="13"/>
      <c r="O68" s="13"/>
      <c r="P68" s="13"/>
      <c r="Q68" s="13"/>
      <c r="R68" s="13"/>
      <c r="S68" s="13"/>
      <c r="T68" s="13"/>
      <c r="U68" s="13"/>
      <c r="V68" s="13"/>
    </row>
    <row r="69" spans="1:22" ht="14.25" x14ac:dyDescent="0.2">
      <c r="A69" s="28">
        <v>4</v>
      </c>
      <c r="B69" s="293" t="str">
        <f>+B68</f>
        <v>NONE</v>
      </c>
      <c r="C69" s="294"/>
      <c r="D69" s="299"/>
      <c r="E69" s="267"/>
      <c r="F69" s="267"/>
      <c r="G69" s="267"/>
      <c r="H69" s="267"/>
      <c r="I69" s="267"/>
      <c r="J69" s="268"/>
      <c r="K69" s="300">
        <f>+K68</f>
        <v>0</v>
      </c>
      <c r="L69" s="301"/>
      <c r="M69" s="25">
        <f>ROUND(D69*K69,0)</f>
        <v>0</v>
      </c>
      <c r="N69" s="13"/>
      <c r="O69" s="13"/>
      <c r="P69" s="13"/>
      <c r="Q69" s="13"/>
      <c r="R69" s="13"/>
      <c r="S69" s="13"/>
      <c r="T69" s="13"/>
      <c r="U69" s="13"/>
      <c r="V69" s="13"/>
    </row>
    <row r="70" spans="1:22" ht="15" x14ac:dyDescent="0.25">
      <c r="A70" s="257" t="s">
        <v>44</v>
      </c>
      <c r="B70" s="258"/>
      <c r="C70" s="258"/>
      <c r="D70" s="258"/>
      <c r="E70" s="258"/>
      <c r="F70" s="258"/>
      <c r="G70" s="258"/>
      <c r="H70" s="258"/>
      <c r="I70" s="258"/>
      <c r="J70" s="258"/>
      <c r="K70" s="258"/>
      <c r="L70" s="259"/>
      <c r="M70" s="35">
        <f>SUM(M66:M69)</f>
        <v>0</v>
      </c>
      <c r="N70" s="13"/>
      <c r="O70" s="13"/>
      <c r="P70" s="13"/>
      <c r="Q70" s="13"/>
      <c r="R70" s="13"/>
      <c r="S70" s="13"/>
      <c r="T70" s="13"/>
      <c r="U70" s="13"/>
      <c r="V70" s="13"/>
    </row>
    <row r="71" spans="1:22" ht="15" x14ac:dyDescent="0.25">
      <c r="A71" s="262" t="s">
        <v>45</v>
      </c>
      <c r="B71" s="263"/>
      <c r="C71" s="263"/>
      <c r="D71" s="263"/>
      <c r="E71" s="263"/>
      <c r="F71" s="263"/>
      <c r="G71" s="263"/>
      <c r="H71" s="263"/>
      <c r="I71" s="263"/>
      <c r="J71" s="263"/>
      <c r="K71" s="263"/>
      <c r="L71" s="264"/>
      <c r="M71" s="34">
        <f>M63+M70</f>
        <v>0</v>
      </c>
      <c r="N71" s="13"/>
      <c r="O71" s="13"/>
      <c r="P71" s="13"/>
      <c r="Q71" s="13"/>
      <c r="R71" s="13"/>
      <c r="S71" s="13"/>
      <c r="T71" s="13"/>
      <c r="U71" s="13"/>
      <c r="V71" s="13"/>
    </row>
    <row r="72" spans="1:22" ht="14.25" x14ac:dyDescent="0.2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</row>
    <row r="73" spans="1:22" ht="14.25" x14ac:dyDescent="0.2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</row>
    <row r="74" spans="1:22" ht="15" x14ac:dyDescent="0.2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4" t="s">
        <v>49</v>
      </c>
      <c r="L74" s="13"/>
      <c r="M74" s="36">
        <f>M63</f>
        <v>0</v>
      </c>
      <c r="N74" s="13"/>
      <c r="O74" s="13"/>
      <c r="P74" s="13"/>
      <c r="Q74" s="13"/>
      <c r="R74" s="13"/>
      <c r="S74" s="13"/>
      <c r="T74" s="13"/>
      <c r="U74" s="13"/>
      <c r="V74" s="13"/>
    </row>
    <row r="75" spans="1:22" ht="15" x14ac:dyDescent="0.2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4" t="s">
        <v>50</v>
      </c>
      <c r="L75" s="13"/>
      <c r="M75" s="37">
        <f>Consortium!G6+Consortium!G9+Consortium!G12+Consortium!G15+Consortium!G18+Consortium!G21+Consortium!G24+Consortium!G27+Consortium!G30+Consortium!G33</f>
        <v>0</v>
      </c>
      <c r="N75" s="13"/>
      <c r="O75" s="13"/>
      <c r="P75" s="13"/>
      <c r="Q75" s="13"/>
      <c r="R75" s="13"/>
      <c r="S75" s="13"/>
      <c r="T75" s="13"/>
      <c r="U75" s="13"/>
      <c r="V75" s="13"/>
    </row>
    <row r="76" spans="1:22" ht="15" x14ac:dyDescent="0.2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4" t="s">
        <v>51</v>
      </c>
      <c r="L76" s="13"/>
      <c r="M76" s="38">
        <f>M74-M75</f>
        <v>0</v>
      </c>
      <c r="N76" s="52"/>
      <c r="O76" s="53"/>
      <c r="P76" s="13"/>
      <c r="Q76" s="13"/>
      <c r="R76" s="13"/>
      <c r="S76" s="13"/>
      <c r="T76" s="13"/>
      <c r="U76" s="13"/>
      <c r="V76" s="13"/>
    </row>
    <row r="77" spans="1:22" ht="14.25" x14ac:dyDescent="0.2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</row>
    <row r="78" spans="1:22" ht="15" x14ac:dyDescent="0.2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36"/>
      <c r="N78" s="13"/>
      <c r="O78" s="13"/>
      <c r="Q78" s="13"/>
      <c r="R78" s="13"/>
      <c r="S78" s="13"/>
      <c r="T78" s="13"/>
      <c r="U78" s="13"/>
      <c r="V78" s="13"/>
    </row>
    <row r="79" spans="1:22" ht="14.25" x14ac:dyDescent="0.2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</row>
    <row r="80" spans="1:22" ht="14.25" x14ac:dyDescent="0.2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</row>
    <row r="81" spans="1:22" ht="14.25" x14ac:dyDescent="0.2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</row>
    <row r="82" spans="1:22" ht="14.25" x14ac:dyDescent="0.2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</row>
    <row r="83" spans="1:22" ht="14.25" x14ac:dyDescent="0.2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</row>
    <row r="84" spans="1:22" ht="14.25" x14ac:dyDescent="0.2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</row>
    <row r="85" spans="1:22" ht="14.25" x14ac:dyDescent="0.2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</row>
    <row r="86" spans="1:22" ht="14.25" x14ac:dyDescent="0.2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</row>
    <row r="87" spans="1:22" ht="14.25" x14ac:dyDescent="0.2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</row>
    <row r="88" spans="1:22" ht="14.25" x14ac:dyDescent="0.2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</row>
    <row r="89" spans="1:22" ht="14.25" x14ac:dyDescent="0.2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</row>
    <row r="90" spans="1:22" ht="14.25" x14ac:dyDescent="0.2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</row>
    <row r="91" spans="1:22" ht="14.25" x14ac:dyDescent="0.2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</row>
    <row r="92" spans="1:22" ht="14.25" x14ac:dyDescent="0.2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</row>
    <row r="93" spans="1:22" ht="14.25" x14ac:dyDescent="0.2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</row>
    <row r="94" spans="1:22" ht="14.25" x14ac:dyDescent="0.2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</row>
    <row r="95" spans="1:22" ht="14.25" x14ac:dyDescent="0.2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</row>
    <row r="96" spans="1:22" ht="14.25" x14ac:dyDescent="0.2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</row>
    <row r="97" spans="1:22" ht="14.25" x14ac:dyDescent="0.2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</row>
    <row r="98" spans="1:22" ht="14.25" x14ac:dyDescent="0.2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</row>
    <row r="99" spans="1:22" ht="14.25" x14ac:dyDescent="0.2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</row>
    <row r="100" spans="1:22" ht="14.25" x14ac:dyDescent="0.2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</row>
    <row r="101" spans="1:22" ht="14.25" x14ac:dyDescent="0.2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</row>
    <row r="102" spans="1:22" ht="14.25" x14ac:dyDescent="0.2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</row>
    <row r="103" spans="1:22" ht="14.25" x14ac:dyDescent="0.2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</row>
    <row r="104" spans="1:22" ht="14.25" x14ac:dyDescent="0.2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</row>
    <row r="105" spans="1:22" ht="14.25" x14ac:dyDescent="0.2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</row>
    <row r="106" spans="1:22" ht="14.25" x14ac:dyDescent="0.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</row>
    <row r="107" spans="1:22" ht="14.25" x14ac:dyDescent="0.2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</row>
    <row r="108" spans="1:22" ht="14.25" x14ac:dyDescent="0.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</row>
    <row r="109" spans="1:22" ht="14.25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</row>
    <row r="110" spans="1:22" ht="14.25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22" ht="14.25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</row>
    <row r="112" spans="1:22" ht="14.25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</row>
    <row r="113" spans="1:22" ht="14.25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</row>
    <row r="114" spans="1:22" ht="14.25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</row>
    <row r="115" spans="1:22" ht="14.25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</row>
    <row r="116" spans="1:22" ht="14.25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</row>
    <row r="117" spans="1:22" ht="14.25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</row>
    <row r="118" spans="1:22" ht="14.25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</row>
    <row r="119" spans="1:22" ht="14.25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</row>
    <row r="120" spans="1:22" ht="14.25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</row>
    <row r="121" spans="1:22" ht="14.25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</row>
    <row r="122" spans="1:22" ht="14.25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</row>
    <row r="123" spans="1:22" ht="14.25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</row>
    <row r="124" spans="1:22" ht="14.25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</row>
    <row r="125" spans="1:22" ht="14.25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</row>
    <row r="126" spans="1:22" ht="14.25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</row>
    <row r="127" spans="1:22" ht="14.25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</row>
    <row r="128" spans="1:22" ht="14.25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</row>
    <row r="129" spans="1:22" ht="14.25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</row>
    <row r="130" spans="1:22" ht="14.25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</row>
    <row r="131" spans="1:22" ht="14.25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</row>
    <row r="132" spans="1:22" ht="14.25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</row>
    <row r="133" spans="1:22" ht="14.25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</row>
    <row r="134" spans="1:22" ht="14.25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</row>
    <row r="135" spans="1:22" ht="14.25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</row>
    <row r="136" spans="1:22" ht="14.25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</row>
    <row r="137" spans="1:22" ht="14.25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</row>
    <row r="138" spans="1:22" ht="14.25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</row>
    <row r="139" spans="1:22" ht="14.25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</row>
    <row r="140" spans="1:22" ht="14.25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</row>
    <row r="141" spans="1:22" ht="14.25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</row>
    <row r="142" spans="1:22" ht="14.25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</row>
    <row r="143" spans="1:22" ht="14.25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</row>
    <row r="144" spans="1:22" ht="14.25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</row>
    <row r="145" spans="1:22" ht="14.25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</row>
    <row r="146" spans="1:22" ht="14.25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</row>
    <row r="147" spans="1:22" ht="14.25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</row>
    <row r="148" spans="1:22" ht="14.25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</row>
    <row r="149" spans="1:22" ht="14.25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</row>
    <row r="150" spans="1:22" ht="14.25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</row>
    <row r="151" spans="1:22" ht="14.25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</row>
    <row r="152" spans="1:22" ht="14.25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</row>
    <row r="153" spans="1:22" ht="14.25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</row>
    <row r="154" spans="1:22" ht="14.25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</row>
    <row r="155" spans="1:22" ht="14.25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</row>
    <row r="156" spans="1:22" ht="14.25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</row>
    <row r="157" spans="1:22" ht="14.25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</row>
    <row r="158" spans="1:22" ht="14.25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</row>
    <row r="159" spans="1:22" ht="14.25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</row>
    <row r="160" spans="1:22" ht="14.25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</row>
    <row r="161" spans="1:22" ht="14.25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</row>
    <row r="162" spans="1:22" ht="14.25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</row>
    <row r="163" spans="1:22" ht="14.25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</row>
    <row r="164" spans="1:22" ht="14.25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</row>
    <row r="165" spans="1:22" ht="14.25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</row>
    <row r="166" spans="1:22" ht="14.25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</row>
    <row r="167" spans="1:22" ht="14.25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</row>
    <row r="168" spans="1:22" ht="14.25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</row>
    <row r="169" spans="1:22" ht="14.25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</row>
    <row r="170" spans="1:22" ht="14.25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</row>
    <row r="171" spans="1:22" ht="14.25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</row>
    <row r="172" spans="1:22" ht="14.25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</row>
    <row r="173" spans="1:22" ht="14.25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</row>
    <row r="174" spans="1:22" ht="14.25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</row>
    <row r="175" spans="1:22" ht="14.25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</row>
    <row r="176" spans="1:22" ht="14.25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</row>
    <row r="177" spans="1:22" ht="14.25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</row>
    <row r="178" spans="1:22" ht="14.25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</row>
    <row r="179" spans="1:22" ht="14.25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</row>
    <row r="180" spans="1:22" ht="14.25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</row>
    <row r="181" spans="1:22" ht="14.25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</row>
    <row r="182" spans="1:22" ht="14.25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</row>
    <row r="183" spans="1:22" ht="14.25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</row>
    <row r="184" spans="1:22" ht="14.25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</row>
    <row r="185" spans="1:22" ht="14.25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</row>
    <row r="186" spans="1:22" ht="14.25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</row>
    <row r="187" spans="1:22" ht="14.25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</row>
    <row r="188" spans="1:22" ht="14.25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</row>
    <row r="189" spans="1:22" ht="14.25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</row>
    <row r="190" spans="1:22" ht="14.25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</row>
    <row r="191" spans="1:22" ht="14.25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</row>
    <row r="192" spans="1:22" ht="14.25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</row>
    <row r="193" spans="1:22" ht="14.25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</row>
    <row r="194" spans="1:22" ht="14.25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</row>
    <row r="195" spans="1:22" ht="14.25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</row>
    <row r="196" spans="1:22" ht="14.25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</row>
    <row r="197" spans="1:22" ht="14.25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</row>
    <row r="198" spans="1:22" ht="14.25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</row>
    <row r="199" spans="1:22" ht="14.25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</row>
    <row r="200" spans="1:22" ht="14.25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</row>
    <row r="201" spans="1:22" ht="14.25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</row>
    <row r="202" spans="1:22" ht="14.25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</row>
    <row r="203" spans="1:22" ht="14.25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</row>
    <row r="204" spans="1:22" ht="14.25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</row>
    <row r="205" spans="1:22" ht="14.25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</row>
    <row r="206" spans="1:22" ht="14.25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</row>
    <row r="207" spans="1:22" ht="14.25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</row>
    <row r="208" spans="1:22" ht="14.25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</row>
    <row r="209" spans="1:22" ht="14.25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</row>
    <row r="210" spans="1:22" ht="14.25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</row>
    <row r="211" spans="1:22" ht="14.25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</row>
    <row r="212" spans="1:22" ht="14.25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</row>
    <row r="213" spans="1:22" ht="14.25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</row>
    <row r="214" spans="1:22" ht="14.25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</row>
    <row r="215" spans="1:22" ht="14.25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</row>
    <row r="216" spans="1:22" ht="14.25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</row>
    <row r="217" spans="1:22" ht="14.25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</row>
    <row r="218" spans="1:22" ht="14.25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</row>
    <row r="219" spans="1:22" ht="14.25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</row>
    <row r="220" spans="1:22" ht="14.25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</row>
    <row r="221" spans="1:22" ht="14.25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</row>
    <row r="222" spans="1:22" ht="14.25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</row>
    <row r="223" spans="1:22" ht="14.25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</row>
    <row r="224" spans="1:22" ht="14.25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</row>
    <row r="225" spans="1:22" ht="14.25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</row>
    <row r="226" spans="1:22" ht="14.25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</row>
    <row r="227" spans="1:22" ht="14.25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</row>
    <row r="228" spans="1:22" ht="14.25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</row>
    <row r="229" spans="1:22" ht="14.25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</row>
    <row r="230" spans="1:22" ht="14.25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</row>
    <row r="231" spans="1:22" ht="14.25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</row>
    <row r="232" spans="1:22" ht="14.25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</row>
    <row r="233" spans="1:22" ht="14.25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</row>
    <row r="234" spans="1:22" ht="14.25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</row>
    <row r="235" spans="1:22" ht="14.25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</row>
    <row r="236" spans="1:22" ht="14.25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</row>
    <row r="237" spans="1:22" ht="14.25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</row>
    <row r="238" spans="1:22" ht="14.25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</row>
    <row r="239" spans="1:22" ht="14.25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</row>
    <row r="240" spans="1:22" ht="14.25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</row>
    <row r="241" spans="1:22" ht="14.25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</row>
    <row r="242" spans="1:22" ht="14.25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</row>
    <row r="243" spans="1:22" ht="14.25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</row>
    <row r="244" spans="1:22" ht="14.25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</row>
    <row r="245" spans="1:22" ht="14.25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</row>
    <row r="246" spans="1:22" ht="14.25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</row>
    <row r="247" spans="1:22" ht="14.25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</row>
    <row r="248" spans="1:22" ht="14.25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</row>
    <row r="249" spans="1:22" ht="14.25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</row>
    <row r="250" spans="1:22" ht="14.25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</row>
    <row r="251" spans="1:22" ht="14.25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</row>
    <row r="252" spans="1:22" ht="14.25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</row>
    <row r="253" spans="1:22" ht="14.25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</row>
    <row r="254" spans="1:22" ht="14.25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</row>
    <row r="255" spans="1:22" ht="14.25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</row>
    <row r="256" spans="1:22" ht="14.25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</row>
    <row r="257" spans="1:22" ht="14.25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</row>
    <row r="258" spans="1:22" ht="14.25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</row>
    <row r="259" spans="1:22" ht="14.25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</row>
    <row r="260" spans="1:22" ht="14.25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</row>
    <row r="261" spans="1:22" ht="14.25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</row>
    <row r="262" spans="1:22" ht="14.25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</row>
    <row r="263" spans="1:22" ht="14.25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</row>
    <row r="264" spans="1:22" ht="14.25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</row>
    <row r="265" spans="1:22" ht="14.25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</row>
    <row r="266" spans="1:22" ht="14.25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</row>
    <row r="267" spans="1:22" ht="14.25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</row>
    <row r="268" spans="1:22" ht="14.25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</row>
    <row r="269" spans="1:22" ht="14.25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</row>
    <row r="270" spans="1:22" ht="14.25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</row>
    <row r="271" spans="1:22" ht="14.25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</row>
    <row r="272" spans="1:22" ht="14.25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</row>
    <row r="273" spans="1:22" ht="14.25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</row>
    <row r="274" spans="1:22" ht="14.25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</row>
    <row r="275" spans="1:22" ht="14.25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</row>
    <row r="276" spans="1:22" ht="14.25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</row>
    <row r="277" spans="1:22" ht="14.25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</row>
    <row r="278" spans="1:22" ht="14.25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</row>
    <row r="279" spans="1:22" ht="14.25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</row>
    <row r="280" spans="1:22" ht="14.25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</row>
    <row r="281" spans="1:22" ht="14.25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</row>
    <row r="282" spans="1:22" ht="14.25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</row>
    <row r="283" spans="1:22" ht="14.25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</row>
    <row r="284" spans="1:22" ht="14.25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</row>
    <row r="285" spans="1:22" ht="14.25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</row>
    <row r="286" spans="1:22" ht="14.25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</row>
    <row r="287" spans="1:22" ht="14.25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</row>
    <row r="288" spans="1:22" ht="14.25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</row>
    <row r="289" spans="1:22" ht="14.25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</row>
    <row r="290" spans="1:22" ht="14.25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</row>
    <row r="291" spans="1:22" ht="14.25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</row>
    <row r="292" spans="1:22" ht="14.25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</row>
    <row r="293" spans="1:22" ht="14.25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</row>
  </sheetData>
  <mergeCells count="80">
    <mergeCell ref="D67:J67"/>
    <mergeCell ref="A63:L63"/>
    <mergeCell ref="A70:L70"/>
    <mergeCell ref="B67:C67"/>
    <mergeCell ref="B68:C68"/>
    <mergeCell ref="B69:C69"/>
    <mergeCell ref="A64:M64"/>
    <mergeCell ref="D65:J65"/>
    <mergeCell ref="B66:C66"/>
    <mergeCell ref="K65:L65"/>
    <mergeCell ref="B54:L54"/>
    <mergeCell ref="B53:L53"/>
    <mergeCell ref="B52:L52"/>
    <mergeCell ref="A71:L71"/>
    <mergeCell ref="A9:B10"/>
    <mergeCell ref="D68:J68"/>
    <mergeCell ref="D69:J69"/>
    <mergeCell ref="K66:L66"/>
    <mergeCell ref="K67:L67"/>
    <mergeCell ref="K68:L68"/>
    <mergeCell ref="K69:L69"/>
    <mergeCell ref="B65:C65"/>
    <mergeCell ref="D66:J66"/>
    <mergeCell ref="A62:L62"/>
    <mergeCell ref="B60:L60"/>
    <mergeCell ref="B61:L61"/>
    <mergeCell ref="B59:L59"/>
    <mergeCell ref="B58:L58"/>
    <mergeCell ref="B57:L57"/>
    <mergeCell ref="B56:L56"/>
    <mergeCell ref="B55:L55"/>
    <mergeCell ref="C49:L49"/>
    <mergeCell ref="A50:L50"/>
    <mergeCell ref="A51:M51"/>
    <mergeCell ref="A44:M44"/>
    <mergeCell ref="C45:L45"/>
    <mergeCell ref="C46:L46"/>
    <mergeCell ref="C47:L47"/>
    <mergeCell ref="A43:L43"/>
    <mergeCell ref="B37:L37"/>
    <mergeCell ref="B38:L38"/>
    <mergeCell ref="A39:L39"/>
    <mergeCell ref="C48:L48"/>
    <mergeCell ref="B34:L34"/>
    <mergeCell ref="A33:M33"/>
    <mergeCell ref="A40:M40"/>
    <mergeCell ref="C41:L41"/>
    <mergeCell ref="C42:L42"/>
    <mergeCell ref="M9:M10"/>
    <mergeCell ref="H9:J9"/>
    <mergeCell ref="A20:J20"/>
    <mergeCell ref="F9:F10"/>
    <mergeCell ref="B36:L36"/>
    <mergeCell ref="B23:C23"/>
    <mergeCell ref="B24:C24"/>
    <mergeCell ref="B25:C25"/>
    <mergeCell ref="B26:C26"/>
    <mergeCell ref="B27:C27"/>
    <mergeCell ref="A32:J32"/>
    <mergeCell ref="B28:C28"/>
    <mergeCell ref="B29:C29"/>
    <mergeCell ref="B30:C30"/>
    <mergeCell ref="B31:C31"/>
    <mergeCell ref="B35:L35"/>
    <mergeCell ref="D1:M1"/>
    <mergeCell ref="D2:M2"/>
    <mergeCell ref="E9:E10"/>
    <mergeCell ref="D3:M3"/>
    <mergeCell ref="B22:C22"/>
    <mergeCell ref="D4:M5"/>
    <mergeCell ref="G9:G10"/>
    <mergeCell ref="F7:G7"/>
    <mergeCell ref="H7:I7"/>
    <mergeCell ref="J7:K7"/>
    <mergeCell ref="A8:M8"/>
    <mergeCell ref="D9:D10"/>
    <mergeCell ref="A21:M21"/>
    <mergeCell ref="C9:C10"/>
    <mergeCell ref="K9:K10"/>
    <mergeCell ref="L9:L10"/>
  </mergeCells>
  <phoneticPr fontId="4" type="noConversion"/>
  <pageMargins left="0.25" right="0.25" top="0.75" bottom="0.75" header="0.3" footer="0.3"/>
  <pageSetup scale="5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82"/>
  <sheetViews>
    <sheetView zoomScale="80" zoomScaleNormal="80" workbookViewId="0">
      <selection activeCell="A5" sqref="A5"/>
    </sheetView>
  </sheetViews>
  <sheetFormatPr defaultColWidth="9.140625" defaultRowHeight="12.75" x14ac:dyDescent="0.2"/>
  <cols>
    <col min="1" max="1" width="3.5703125" style="2" bestFit="1" customWidth="1"/>
    <col min="2" max="2" width="28.140625" style="2" customWidth="1"/>
    <col min="3" max="3" width="5.28515625" style="2" bestFit="1" customWidth="1"/>
    <col min="4" max="4" width="18.5703125" style="2" customWidth="1"/>
    <col min="5" max="5" width="16.7109375" style="2" customWidth="1"/>
    <col min="6" max="6" width="11" style="2" customWidth="1"/>
    <col min="7" max="7" width="10.42578125" style="2" customWidth="1"/>
    <col min="8" max="10" width="6.42578125" style="2" customWidth="1"/>
    <col min="11" max="11" width="11.5703125" style="2" customWidth="1"/>
    <col min="12" max="12" width="11.7109375" style="2" customWidth="1"/>
    <col min="13" max="13" width="12.42578125" style="2" customWidth="1"/>
    <col min="14" max="14" width="4.28515625" style="2" customWidth="1"/>
    <col min="15" max="15" width="12.7109375" style="2" customWidth="1"/>
    <col min="16" max="16" width="9.140625" style="2"/>
    <col min="17" max="17" width="22.140625" style="2" customWidth="1"/>
    <col min="18" max="18" width="13.85546875" style="2" customWidth="1"/>
    <col min="19" max="19" width="9.28515625" style="2" bestFit="1" customWidth="1"/>
    <col min="20" max="16384" width="9.140625" style="2"/>
  </cols>
  <sheetData>
    <row r="1" spans="1:23" ht="15" x14ac:dyDescent="0.25">
      <c r="A1" s="13"/>
      <c r="B1" s="14" t="s">
        <v>71</v>
      </c>
      <c r="C1" s="13"/>
      <c r="D1" s="272">
        <f>+Summary!D3</f>
        <v>0</v>
      </c>
      <c r="E1" s="273"/>
      <c r="F1" s="273"/>
      <c r="G1" s="273"/>
      <c r="H1" s="273"/>
      <c r="I1" s="273"/>
      <c r="J1" s="274"/>
      <c r="K1" s="274"/>
      <c r="L1" s="274"/>
      <c r="M1" s="275"/>
      <c r="N1" s="13"/>
      <c r="O1" s="13"/>
      <c r="P1" s="13"/>
      <c r="Q1" s="13"/>
      <c r="R1" s="13"/>
      <c r="S1" s="13"/>
      <c r="T1" s="13"/>
      <c r="U1" s="13"/>
      <c r="V1" s="46"/>
      <c r="W1" s="46"/>
    </row>
    <row r="2" spans="1:23" ht="15" x14ac:dyDescent="0.25">
      <c r="A2" s="13"/>
      <c r="B2" s="14" t="s">
        <v>73</v>
      </c>
      <c r="C2" s="13"/>
      <c r="D2" s="272">
        <f>+Summary!D7</f>
        <v>0</v>
      </c>
      <c r="E2" s="273"/>
      <c r="F2" s="273"/>
      <c r="G2" s="273"/>
      <c r="H2" s="274"/>
      <c r="I2" s="274"/>
      <c r="J2" s="274"/>
      <c r="K2" s="274"/>
      <c r="L2" s="274"/>
      <c r="M2" s="275"/>
      <c r="N2" s="13"/>
      <c r="O2" s="13"/>
      <c r="P2" s="13"/>
      <c r="Q2" s="13"/>
      <c r="R2" s="13"/>
      <c r="S2" s="13"/>
      <c r="T2" s="13"/>
      <c r="U2" s="13"/>
      <c r="V2" s="46"/>
      <c r="W2" s="46"/>
    </row>
    <row r="3" spans="1:23" ht="15" x14ac:dyDescent="0.25">
      <c r="A3" s="13"/>
      <c r="B3" s="14" t="s">
        <v>137</v>
      </c>
      <c r="C3" s="13"/>
      <c r="D3" s="272">
        <f>+Summary!D11</f>
        <v>0</v>
      </c>
      <c r="E3" s="273"/>
      <c r="F3" s="273"/>
      <c r="G3" s="273"/>
      <c r="H3" s="274"/>
      <c r="I3" s="274"/>
      <c r="J3" s="274"/>
      <c r="K3" s="274"/>
      <c r="L3" s="274"/>
      <c r="M3" s="275"/>
      <c r="N3" s="13"/>
      <c r="O3" s="13"/>
      <c r="P3" s="13"/>
      <c r="Q3" s="13"/>
      <c r="R3" s="13"/>
      <c r="S3" s="13"/>
      <c r="T3" s="13"/>
      <c r="U3" s="13"/>
      <c r="V3" s="46"/>
      <c r="W3" s="46"/>
    </row>
    <row r="4" spans="1:23" ht="14.25" x14ac:dyDescent="0.2">
      <c r="A4" s="13"/>
      <c r="B4" s="14" t="s">
        <v>72</v>
      </c>
      <c r="C4" s="13"/>
      <c r="D4" s="284">
        <f>+Summary!D13</f>
        <v>0</v>
      </c>
      <c r="E4" s="285"/>
      <c r="F4" s="285"/>
      <c r="G4" s="285"/>
      <c r="H4" s="285"/>
      <c r="I4" s="285"/>
      <c r="J4" s="285"/>
      <c r="K4" s="285"/>
      <c r="L4" s="285"/>
      <c r="M4" s="286"/>
      <c r="N4" s="13"/>
      <c r="O4" s="13"/>
      <c r="P4" s="13"/>
      <c r="Q4" s="13"/>
      <c r="R4" s="13"/>
      <c r="S4" s="13"/>
      <c r="T4" s="13"/>
      <c r="U4" s="13"/>
      <c r="V4" s="46"/>
      <c r="W4" s="46"/>
    </row>
    <row r="5" spans="1:23" ht="15" x14ac:dyDescent="0.25">
      <c r="A5" s="13"/>
      <c r="B5" s="15"/>
      <c r="C5" s="13"/>
      <c r="D5" s="287"/>
      <c r="E5" s="288"/>
      <c r="F5" s="288"/>
      <c r="G5" s="288"/>
      <c r="H5" s="288"/>
      <c r="I5" s="288"/>
      <c r="J5" s="288"/>
      <c r="K5" s="288"/>
      <c r="L5" s="288"/>
      <c r="M5" s="289"/>
      <c r="N5" s="13"/>
      <c r="O5" s="13"/>
      <c r="P5" s="13"/>
      <c r="Q5" s="13"/>
      <c r="R5" s="13"/>
      <c r="S5" s="13"/>
      <c r="T5" s="13"/>
      <c r="U5" s="13"/>
      <c r="V5" s="46"/>
      <c r="W5" s="46"/>
    </row>
    <row r="6" spans="1:23" ht="15" x14ac:dyDescent="0.25">
      <c r="A6" s="13"/>
      <c r="B6" s="15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46"/>
      <c r="W6" s="46"/>
    </row>
    <row r="7" spans="1:23" ht="15" x14ac:dyDescent="0.25">
      <c r="A7" s="17" t="s">
        <v>63</v>
      </c>
      <c r="B7" s="13"/>
      <c r="C7" s="19"/>
      <c r="D7" s="20" t="s">
        <v>46</v>
      </c>
      <c r="E7" s="20"/>
      <c r="F7" s="279" t="str">
        <f>IF(+Summary!H18&gt;0,Summary!H18," ")</f>
        <v xml:space="preserve"> </v>
      </c>
      <c r="G7" s="280"/>
      <c r="H7" s="278" t="s">
        <v>47</v>
      </c>
      <c r="I7" s="278"/>
      <c r="J7" s="279" t="str">
        <f>IF(+Summary!H19&gt;0,Summary!H19," ")</f>
        <v xml:space="preserve"> </v>
      </c>
      <c r="K7" s="280"/>
      <c r="L7" s="13"/>
      <c r="M7" s="13"/>
      <c r="N7" s="13"/>
      <c r="O7" s="118" t="s">
        <v>65</v>
      </c>
      <c r="P7" s="13"/>
      <c r="Q7" s="13"/>
      <c r="R7" s="13"/>
      <c r="S7" s="13"/>
      <c r="T7" s="13"/>
      <c r="U7" s="13"/>
      <c r="V7" s="46"/>
      <c r="W7" s="46"/>
    </row>
    <row r="8" spans="1:23" ht="15" x14ac:dyDescent="0.25">
      <c r="A8" s="281" t="s">
        <v>14</v>
      </c>
      <c r="B8" s="282"/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3"/>
      <c r="N8" s="13"/>
      <c r="O8" s="119"/>
      <c r="P8" s="13"/>
      <c r="Q8" s="21"/>
      <c r="R8" s="13"/>
      <c r="S8" s="13"/>
      <c r="T8" s="13"/>
      <c r="U8" s="21"/>
      <c r="V8" s="46"/>
      <c r="W8" s="46"/>
    </row>
    <row r="9" spans="1:23" ht="12.75" customHeight="1" x14ac:dyDescent="0.2">
      <c r="A9" s="295" t="s">
        <v>0</v>
      </c>
      <c r="B9" s="296"/>
      <c r="C9" s="276" t="s">
        <v>1</v>
      </c>
      <c r="D9" s="276" t="s">
        <v>2</v>
      </c>
      <c r="E9" s="276" t="s">
        <v>121</v>
      </c>
      <c r="F9" s="265" t="s">
        <v>3</v>
      </c>
      <c r="G9" s="265" t="s">
        <v>4</v>
      </c>
      <c r="H9" s="267" t="s">
        <v>8</v>
      </c>
      <c r="I9" s="267"/>
      <c r="J9" s="268"/>
      <c r="K9" s="265" t="s">
        <v>9</v>
      </c>
      <c r="L9" s="265" t="s">
        <v>10</v>
      </c>
      <c r="M9" s="265" t="s">
        <v>11</v>
      </c>
      <c r="N9" s="13"/>
      <c r="O9" s="120"/>
      <c r="P9" s="13"/>
      <c r="Q9" s="127"/>
      <c r="R9" s="128"/>
      <c r="S9" s="129"/>
      <c r="T9" s="129"/>
      <c r="U9" s="127"/>
      <c r="V9" s="21"/>
      <c r="W9" s="46"/>
    </row>
    <row r="10" spans="1:23" ht="26.25" customHeight="1" x14ac:dyDescent="0.2">
      <c r="A10" s="297"/>
      <c r="B10" s="298"/>
      <c r="C10" s="277"/>
      <c r="D10" s="277"/>
      <c r="E10" s="277"/>
      <c r="F10" s="266"/>
      <c r="G10" s="266"/>
      <c r="H10" s="22" t="s">
        <v>7</v>
      </c>
      <c r="I10" s="22" t="s">
        <v>5</v>
      </c>
      <c r="J10" s="22" t="s">
        <v>6</v>
      </c>
      <c r="K10" s="266"/>
      <c r="L10" s="266"/>
      <c r="M10" s="266"/>
      <c r="N10" s="13"/>
      <c r="O10" s="120"/>
      <c r="P10" s="13"/>
      <c r="Q10" s="129"/>
      <c r="R10" s="130"/>
      <c r="S10" s="130"/>
      <c r="T10" s="66"/>
      <c r="U10" s="127"/>
      <c r="V10" s="13"/>
      <c r="W10" s="46"/>
    </row>
    <row r="11" spans="1:23" ht="14.25" x14ac:dyDescent="0.2">
      <c r="A11" s="23">
        <v>1</v>
      </c>
      <c r="B11" s="30">
        <f>Year3!B11</f>
        <v>0</v>
      </c>
      <c r="C11" s="24"/>
      <c r="D11" s="24" t="str">
        <f>Year3!D11</f>
        <v>PD/PI</v>
      </c>
      <c r="E11" s="124">
        <f>+Year3!E11</f>
        <v>0</v>
      </c>
      <c r="F11" s="49">
        <f>ROUND(Year3!F11*(1+$R$23),0)</f>
        <v>0</v>
      </c>
      <c r="G11" s="168"/>
      <c r="H11" s="75">
        <f t="shared" ref="H11:H19" si="0">G11*12</f>
        <v>0</v>
      </c>
      <c r="I11" s="76"/>
      <c r="J11" s="76"/>
      <c r="K11" s="122">
        <f t="shared" ref="K11:K19" si="1">ROUND(G11*F11,0)</f>
        <v>0</v>
      </c>
      <c r="L11" s="122">
        <f>IF(E11="BU-PROF-FED",+'FB - F&amp;A Rates'!$B$7*K11,IF(E11="BU-STAFF-FED",'FB - F&amp;A Rates'!$B$8*Year4!K11,IF(E11="BU-PROF-NON-FED",+'FB - F&amp;A Rates'!$B$9*Year4!K11,IF(E11="BU-STAFF-NON-FED",+'FB - F&amp;A Rates'!$B$10*Year4!K11,IF(E11="BMC EMPLOYEE",+'FB - F&amp;A Rates'!$B$11*Year4!K11,IF(E11="GRAD STUDENT",+'FB - F&amp;A Rates'!$B$12*Year4!K11,0))))))</f>
        <v>0</v>
      </c>
      <c r="M11" s="122">
        <f t="shared" ref="M11:M19" si="2">ROUND(K11+L11,0)</f>
        <v>0</v>
      </c>
      <c r="N11" s="13"/>
      <c r="O11" s="120"/>
      <c r="P11" s="13"/>
      <c r="Q11" s="129"/>
      <c r="R11" s="62"/>
      <c r="S11" s="62"/>
      <c r="T11" s="131"/>
      <c r="U11" s="129"/>
      <c r="V11" s="13"/>
      <c r="W11" s="46"/>
    </row>
    <row r="12" spans="1:23" ht="14.25" x14ac:dyDescent="0.2">
      <c r="A12" s="28">
        <v>2</v>
      </c>
      <c r="B12" s="30" t="str">
        <f>Year3!B12</f>
        <v/>
      </c>
      <c r="C12" s="24"/>
      <c r="D12" s="24" t="str">
        <f>Year3!D12</f>
        <v/>
      </c>
      <c r="E12" s="124">
        <f>+Year3!E12</f>
        <v>0</v>
      </c>
      <c r="F12" s="49">
        <f>ROUND(Year3!F12*(1+$R$23),0)</f>
        <v>0</v>
      </c>
      <c r="G12" s="168"/>
      <c r="H12" s="75">
        <f t="shared" si="0"/>
        <v>0</v>
      </c>
      <c r="I12" s="76"/>
      <c r="J12" s="76"/>
      <c r="K12" s="122">
        <f t="shared" si="1"/>
        <v>0</v>
      </c>
      <c r="L12" s="122">
        <f>IF(E12="BU-PROF-FED",+'FB - F&amp;A Rates'!$B$7*K12,IF(E12="BU-STAFF-FED",'FB - F&amp;A Rates'!$B$8*Year4!K12,IF(E12="BU-PROF-NON-FED",+'FB - F&amp;A Rates'!$B$9*Year4!K12,IF(E12="BU-STAFF-NON-FED",+'FB - F&amp;A Rates'!$B$10*Year4!K12,IF(E12="BMC EMPLOYEE",+'FB - F&amp;A Rates'!$B$11*Year4!K12,IF(E12="GRAD STUDENT",+'FB - F&amp;A Rates'!$B$12*Year4!K12,0))))))</f>
        <v>0</v>
      </c>
      <c r="M12" s="122">
        <f t="shared" si="2"/>
        <v>0</v>
      </c>
      <c r="N12" s="13"/>
      <c r="O12" s="120"/>
      <c r="P12" s="13"/>
      <c r="Q12" s="129"/>
      <c r="R12" s="62"/>
      <c r="S12" s="62"/>
      <c r="T12" s="131"/>
      <c r="U12" s="129"/>
      <c r="V12" s="13"/>
      <c r="W12" s="46"/>
    </row>
    <row r="13" spans="1:23" ht="14.25" x14ac:dyDescent="0.2">
      <c r="A13" s="28">
        <v>3</v>
      </c>
      <c r="B13" s="30" t="str">
        <f>Year3!B13</f>
        <v/>
      </c>
      <c r="C13" s="24"/>
      <c r="D13" s="24" t="str">
        <f>Year3!D13</f>
        <v/>
      </c>
      <c r="E13" s="124">
        <f>+Year3!E13</f>
        <v>0</v>
      </c>
      <c r="F13" s="49">
        <f>ROUND(Year3!F13*(1+$R$23),0)</f>
        <v>0</v>
      </c>
      <c r="G13" s="168"/>
      <c r="H13" s="75">
        <f t="shared" si="0"/>
        <v>0</v>
      </c>
      <c r="I13" s="76"/>
      <c r="J13" s="76"/>
      <c r="K13" s="122">
        <f t="shared" si="1"/>
        <v>0</v>
      </c>
      <c r="L13" s="122">
        <f>IF(E13="BU-PROF-FED",+'FB - F&amp;A Rates'!$B$7*K13,IF(E13="BU-STAFF-FED",'FB - F&amp;A Rates'!$B$8*Year4!K13,IF(E13="BU-PROF-NON-FED",+'FB - F&amp;A Rates'!$B$9*Year4!K13,IF(E13="BU-STAFF-NON-FED",+'FB - F&amp;A Rates'!$B$10*Year4!K13,IF(E13="BMC EMPLOYEE",+'FB - F&amp;A Rates'!$B$11*Year4!K13,IF(E13="GRAD STUDENT",+'FB - F&amp;A Rates'!$B$12*Year4!K13,0))))))</f>
        <v>0</v>
      </c>
      <c r="M13" s="122">
        <f t="shared" si="2"/>
        <v>0</v>
      </c>
      <c r="N13" s="13"/>
      <c r="O13" s="120"/>
      <c r="P13" s="13"/>
      <c r="Q13" s="129"/>
      <c r="R13" s="62"/>
      <c r="S13" s="132"/>
      <c r="T13" s="129"/>
      <c r="U13" s="129"/>
      <c r="V13" s="13"/>
      <c r="W13" s="46"/>
    </row>
    <row r="14" spans="1:23" ht="15" x14ac:dyDescent="0.25">
      <c r="A14" s="28">
        <v>4</v>
      </c>
      <c r="B14" s="30" t="str">
        <f>Year3!B14</f>
        <v/>
      </c>
      <c r="C14" s="24"/>
      <c r="D14" s="24" t="str">
        <f>Year3!D14</f>
        <v/>
      </c>
      <c r="E14" s="124">
        <f>+Year3!E14</f>
        <v>0</v>
      </c>
      <c r="F14" s="49">
        <f>ROUND(Year3!F14*(1+$R$23),0)</f>
        <v>0</v>
      </c>
      <c r="G14" s="168"/>
      <c r="H14" s="75">
        <f t="shared" si="0"/>
        <v>0</v>
      </c>
      <c r="I14" s="76"/>
      <c r="J14" s="76"/>
      <c r="K14" s="122">
        <f t="shared" si="1"/>
        <v>0</v>
      </c>
      <c r="L14" s="122">
        <f>IF(E14="BU-PROF-FED",+'FB - F&amp;A Rates'!$B$7*K14,IF(E14="BU-STAFF-FED",'FB - F&amp;A Rates'!$B$8*Year4!K14,IF(E14="BU-PROF-NON-FED",+'FB - F&amp;A Rates'!$B$9*Year4!K14,IF(E14="BU-STAFF-NON-FED",+'FB - F&amp;A Rates'!$B$10*Year4!K14,IF(E14="BMC EMPLOYEE",+'FB - F&amp;A Rates'!$B$11*Year4!K14,IF(E14="GRAD STUDENT",+'FB - F&amp;A Rates'!$B$12*Year4!K14,0))))))</f>
        <v>0</v>
      </c>
      <c r="M14" s="122">
        <f t="shared" si="2"/>
        <v>0</v>
      </c>
      <c r="N14" s="13"/>
      <c r="O14" s="120"/>
      <c r="P14" s="13"/>
      <c r="Q14" s="129"/>
      <c r="R14" s="62"/>
      <c r="S14" s="62"/>
      <c r="T14" s="129"/>
      <c r="U14" s="129"/>
      <c r="V14" s="15"/>
      <c r="W14" s="46"/>
    </row>
    <row r="15" spans="1:23" ht="15" x14ac:dyDescent="0.25">
      <c r="A15" s="28">
        <v>5</v>
      </c>
      <c r="B15" s="30" t="str">
        <f>Year3!B15</f>
        <v/>
      </c>
      <c r="C15" s="24"/>
      <c r="D15" s="24" t="str">
        <f>Year3!D15</f>
        <v/>
      </c>
      <c r="E15" s="124">
        <f>+Year3!E15</f>
        <v>0</v>
      </c>
      <c r="F15" s="49">
        <f>ROUND(Year3!F15*(1+$R$23),0)</f>
        <v>0</v>
      </c>
      <c r="G15" s="168"/>
      <c r="H15" s="75">
        <f t="shared" si="0"/>
        <v>0</v>
      </c>
      <c r="I15" s="76"/>
      <c r="J15" s="76"/>
      <c r="K15" s="122">
        <f t="shared" si="1"/>
        <v>0</v>
      </c>
      <c r="L15" s="122">
        <f>IF(E15="BU-PROF-FED",+'FB - F&amp;A Rates'!$B$7*K15,IF(E15="BU-STAFF-FED",'FB - F&amp;A Rates'!$B$8*Year4!K15,IF(E15="BU-PROF-NON-FED",+'FB - F&amp;A Rates'!$B$9*Year4!K15,IF(E15="BU-STAFF-NON-FED",+'FB - F&amp;A Rates'!$B$10*Year4!K15,IF(E15="BMC EMPLOYEE",+'FB - F&amp;A Rates'!$B$11*Year4!K15,IF(E15="GRAD STUDENT",+'FB - F&amp;A Rates'!$B$12*Year4!K15,0))))))</f>
        <v>0</v>
      </c>
      <c r="M15" s="122">
        <f t="shared" si="2"/>
        <v>0</v>
      </c>
      <c r="N15" s="13"/>
      <c r="O15" s="120"/>
      <c r="P15" s="13"/>
      <c r="Q15" s="13"/>
      <c r="R15" s="13"/>
      <c r="S15" s="27"/>
      <c r="T15" s="13"/>
      <c r="U15" s="15"/>
      <c r="V15" s="13"/>
      <c r="W15" s="46"/>
    </row>
    <row r="16" spans="1:23" ht="14.25" x14ac:dyDescent="0.2">
      <c r="A16" s="28">
        <v>6</v>
      </c>
      <c r="B16" s="30" t="str">
        <f>Year3!B16</f>
        <v/>
      </c>
      <c r="C16" s="24"/>
      <c r="D16" s="24" t="str">
        <f>Year3!D16</f>
        <v/>
      </c>
      <c r="E16" s="124">
        <f>+Year3!E16</f>
        <v>0</v>
      </c>
      <c r="F16" s="49">
        <f>ROUND(Year3!F16*(1+$R$23),0)</f>
        <v>0</v>
      </c>
      <c r="G16" s="168"/>
      <c r="H16" s="75">
        <f t="shared" si="0"/>
        <v>0</v>
      </c>
      <c r="I16" s="76"/>
      <c r="J16" s="76"/>
      <c r="K16" s="122">
        <f t="shared" si="1"/>
        <v>0</v>
      </c>
      <c r="L16" s="122">
        <f>IF(E16="BU-PROF-FED",+'FB - F&amp;A Rates'!$B$7*K16,IF(E16="BU-STAFF-FED",'FB - F&amp;A Rates'!$B$8*Year4!K16,IF(E16="BU-PROF-NON-FED",+'FB - F&amp;A Rates'!$B$9*Year4!K16,IF(E16="BU-STAFF-NON-FED",+'FB - F&amp;A Rates'!$B$10*Year4!K16,IF(E16="BMC EMPLOYEE",+'FB - F&amp;A Rates'!$B$11*Year4!K16,IF(E16="GRAD STUDENT",+'FB - F&amp;A Rates'!$B$12*Year4!K16,0))))))</f>
        <v>0</v>
      </c>
      <c r="M16" s="122">
        <f t="shared" si="2"/>
        <v>0</v>
      </c>
      <c r="N16" s="13"/>
      <c r="O16" s="120"/>
      <c r="P16" s="13"/>
      <c r="Q16" s="21"/>
      <c r="S16" s="13"/>
      <c r="T16" s="13"/>
      <c r="U16" s="13"/>
      <c r="V16" s="21"/>
      <c r="W16" s="46"/>
    </row>
    <row r="17" spans="1:23" ht="14.25" x14ac:dyDescent="0.2">
      <c r="A17" s="28">
        <v>7</v>
      </c>
      <c r="B17" s="30" t="str">
        <f>Year3!B17</f>
        <v/>
      </c>
      <c r="C17" s="24"/>
      <c r="D17" s="24" t="str">
        <f>Year3!D17</f>
        <v/>
      </c>
      <c r="E17" s="124">
        <f>+Year3!E17</f>
        <v>0</v>
      </c>
      <c r="F17" s="49">
        <f>ROUND(Year3!F17*(1+$R$23),0)</f>
        <v>0</v>
      </c>
      <c r="G17" s="168"/>
      <c r="H17" s="75">
        <f t="shared" si="0"/>
        <v>0</v>
      </c>
      <c r="I17" s="76"/>
      <c r="J17" s="76"/>
      <c r="K17" s="122">
        <f t="shared" si="1"/>
        <v>0</v>
      </c>
      <c r="L17" s="122">
        <f>IF(E17="BU-PROF-FED",+'FB - F&amp;A Rates'!$B$7*K17,IF(E17="BU-STAFF-FED",'FB - F&amp;A Rates'!$B$8*Year4!K17,IF(E17="BU-PROF-NON-FED",+'FB - F&amp;A Rates'!$B$9*Year4!K17,IF(E17="BU-STAFF-NON-FED",+'FB - F&amp;A Rates'!$B$10*Year4!K17,IF(E17="BMC EMPLOYEE",+'FB - F&amp;A Rates'!$B$11*Year4!K17,IF(E17="GRAD STUDENT",+'FB - F&amp;A Rates'!$B$12*Year4!K17,0))))))</f>
        <v>0</v>
      </c>
      <c r="M17" s="122">
        <f t="shared" si="2"/>
        <v>0</v>
      </c>
      <c r="N17" s="13"/>
      <c r="O17" s="120"/>
      <c r="P17" s="13"/>
      <c r="R17" s="45"/>
      <c r="S17" s="43"/>
      <c r="T17" s="13"/>
      <c r="U17" s="21"/>
      <c r="V17" s="46"/>
      <c r="W17" s="46"/>
    </row>
    <row r="18" spans="1:23" ht="14.25" x14ac:dyDescent="0.2">
      <c r="A18" s="28">
        <v>8</v>
      </c>
      <c r="B18" s="30" t="str">
        <f>Year3!B18</f>
        <v/>
      </c>
      <c r="C18" s="24"/>
      <c r="D18" s="24" t="str">
        <f>Year3!D18</f>
        <v/>
      </c>
      <c r="E18" s="124">
        <f>+Year3!E18</f>
        <v>0</v>
      </c>
      <c r="F18" s="49">
        <f>ROUND(Year3!F18*(1+$R$23),0)</f>
        <v>0</v>
      </c>
      <c r="G18" s="168"/>
      <c r="H18" s="75">
        <f t="shared" si="0"/>
        <v>0</v>
      </c>
      <c r="I18" s="76"/>
      <c r="J18" s="76"/>
      <c r="K18" s="122">
        <f t="shared" si="1"/>
        <v>0</v>
      </c>
      <c r="L18" s="122">
        <f>IF(E18="BU-PROF-FED",+'FB - F&amp;A Rates'!$B$7*K18,IF(E18="BU-STAFF-FED",'FB - F&amp;A Rates'!$B$8*Year4!K18,IF(E18="BU-PROF-NON-FED",+'FB - F&amp;A Rates'!$B$9*Year4!K18,IF(E18="BU-STAFF-NON-FED",+'FB - F&amp;A Rates'!$B$10*Year4!K18,IF(E18="BMC EMPLOYEE",+'FB - F&amp;A Rates'!$B$11*Year4!K18,IF(E18="GRAD STUDENT",+'FB - F&amp;A Rates'!$B$12*Year4!K18,0))))))</f>
        <v>0</v>
      </c>
      <c r="M18" s="122">
        <f t="shared" si="2"/>
        <v>0</v>
      </c>
      <c r="N18" s="13"/>
      <c r="O18" s="120"/>
      <c r="P18" s="13"/>
      <c r="Q18" s="13"/>
      <c r="R18" s="62"/>
      <c r="S18" s="43"/>
      <c r="T18" s="13"/>
      <c r="U18" s="13"/>
      <c r="V18" s="13"/>
      <c r="W18" s="46"/>
    </row>
    <row r="19" spans="1:23" ht="14.25" x14ac:dyDescent="0.2">
      <c r="A19" s="28">
        <v>9</v>
      </c>
      <c r="B19" s="30" t="str">
        <f>Year3!B19</f>
        <v/>
      </c>
      <c r="C19" s="24"/>
      <c r="D19" s="24" t="str">
        <f>Year3!D19</f>
        <v/>
      </c>
      <c r="E19" s="124">
        <f>+Year3!E19</f>
        <v>0</v>
      </c>
      <c r="F19" s="49">
        <f>ROUND(Year3!F19*(1+$R$23),0)</f>
        <v>0</v>
      </c>
      <c r="G19" s="168"/>
      <c r="H19" s="75">
        <f t="shared" si="0"/>
        <v>0</v>
      </c>
      <c r="I19" s="76"/>
      <c r="J19" s="76"/>
      <c r="K19" s="122">
        <f t="shared" si="1"/>
        <v>0</v>
      </c>
      <c r="L19" s="122">
        <f>IF(E19="BU-PROF-FED",+'FB - F&amp;A Rates'!$B$7*K19,IF(E19="BU-STAFF-FED",'FB - F&amp;A Rates'!$B$8*Year4!K19,IF(E19="BU-PROF-NON-FED",+'FB - F&amp;A Rates'!$B$9*Year4!K19,IF(E19="BU-STAFF-NON-FED",+'FB - F&amp;A Rates'!$B$10*Year4!K19,IF(E19="BMC EMPLOYEE",+'FB - F&amp;A Rates'!$B$11*Year4!K19,IF(E19="GRAD STUDENT",+'FB - F&amp;A Rates'!$B$12*Year4!K19,0))))))</f>
        <v>0</v>
      </c>
      <c r="M19" s="122">
        <f t="shared" si="2"/>
        <v>0</v>
      </c>
      <c r="N19" s="13"/>
      <c r="O19" s="120"/>
      <c r="P19" s="13"/>
      <c r="Q19" s="13"/>
      <c r="R19" s="62"/>
      <c r="S19" s="43"/>
      <c r="T19" s="13"/>
      <c r="U19" s="13"/>
      <c r="V19" s="13"/>
      <c r="W19" s="46"/>
    </row>
    <row r="20" spans="1:23" ht="15" x14ac:dyDescent="0.25">
      <c r="A20" s="269" t="s">
        <v>12</v>
      </c>
      <c r="B20" s="270"/>
      <c r="C20" s="270"/>
      <c r="D20" s="270"/>
      <c r="E20" s="270"/>
      <c r="F20" s="270"/>
      <c r="G20" s="270"/>
      <c r="H20" s="270"/>
      <c r="I20" s="270"/>
      <c r="J20" s="271"/>
      <c r="K20" s="31">
        <f>SUM(K11:K19)</f>
        <v>0</v>
      </c>
      <c r="L20" s="31">
        <f>SUM(L11:L19)</f>
        <v>0</v>
      </c>
      <c r="M20" s="31">
        <f>SUM(M11:M19)</f>
        <v>0</v>
      </c>
      <c r="N20" s="13"/>
      <c r="O20" s="120">
        <f>M20</f>
        <v>0</v>
      </c>
      <c r="P20" s="13"/>
      <c r="Q20" s="13"/>
      <c r="R20" s="13"/>
      <c r="S20" s="13"/>
      <c r="T20" s="13"/>
      <c r="U20" s="13"/>
      <c r="V20" s="13"/>
      <c r="W20" s="46"/>
    </row>
    <row r="21" spans="1:23" ht="15" x14ac:dyDescent="0.25">
      <c r="A21" s="262" t="s">
        <v>13</v>
      </c>
      <c r="B21" s="263"/>
      <c r="C21" s="263"/>
      <c r="D21" s="263"/>
      <c r="E21" s="263"/>
      <c r="F21" s="263"/>
      <c r="G21" s="263"/>
      <c r="H21" s="263"/>
      <c r="I21" s="263"/>
      <c r="J21" s="263"/>
      <c r="K21" s="263"/>
      <c r="L21" s="263"/>
      <c r="M21" s="264"/>
      <c r="N21" s="13"/>
      <c r="O21" s="120"/>
      <c r="P21" s="13"/>
      <c r="T21" s="13"/>
      <c r="U21" s="13"/>
      <c r="V21" s="13"/>
      <c r="W21" s="46"/>
    </row>
    <row r="22" spans="1:23" ht="14.25" x14ac:dyDescent="0.2">
      <c r="A22" s="28">
        <v>1</v>
      </c>
      <c r="B22" s="293" t="str">
        <f>Year3!B22</f>
        <v/>
      </c>
      <c r="C22" s="294"/>
      <c r="D22" s="24" t="str">
        <f>Year3!D22</f>
        <v/>
      </c>
      <c r="E22" s="124">
        <f>+Year3!E22</f>
        <v>0</v>
      </c>
      <c r="F22" s="49">
        <f>ROUND(Year3!F22*(1+$R$23),0)</f>
        <v>0</v>
      </c>
      <c r="G22" s="168"/>
      <c r="H22" s="75">
        <f t="shared" ref="H22:H31" si="3">G22*12</f>
        <v>0</v>
      </c>
      <c r="I22" s="76"/>
      <c r="J22" s="76"/>
      <c r="K22" s="122">
        <f>ROUND(G22*F22,0)</f>
        <v>0</v>
      </c>
      <c r="L22" s="122">
        <f>IF(E22="BU-PROF-FED",+'FB - F&amp;A Rates'!$B$7*K22,IF(E22="BU-STAFF-FED",'FB - F&amp;A Rates'!$B$8*Year4!K22,IF(E22="BU-PROF-NON-FED",+'FB - F&amp;A Rates'!$B$9*Year4!K22,IF(E22="BU-STAFF-NON-FED",+'FB - F&amp;A Rates'!$B$10*Year4!K22,IF(E22="BMC EMPLOYEE",+'FB - F&amp;A Rates'!$B$11*Year4!K22,IF(E22="GRAD STUDENT",+'FB - F&amp;A Rates'!$B$12*Year4!K22,0))))))</f>
        <v>0</v>
      </c>
      <c r="M22" s="122">
        <f>ROUND(K22+L22,0)</f>
        <v>0</v>
      </c>
      <c r="N22" s="13"/>
      <c r="O22" s="120"/>
      <c r="P22" s="13"/>
      <c r="Q22" s="13" t="s">
        <v>93</v>
      </c>
      <c r="R22" s="176" t="s">
        <v>151</v>
      </c>
      <c r="S22" s="13"/>
      <c r="T22" s="13"/>
      <c r="U22" s="13"/>
      <c r="V22" s="46"/>
      <c r="W22" s="46"/>
    </row>
    <row r="23" spans="1:23" ht="14.25" x14ac:dyDescent="0.2">
      <c r="A23" s="28">
        <v>2</v>
      </c>
      <c r="B23" s="293" t="str">
        <f>Year3!B23</f>
        <v/>
      </c>
      <c r="C23" s="294"/>
      <c r="D23" s="24" t="str">
        <f>Year3!D23</f>
        <v/>
      </c>
      <c r="E23" s="124">
        <f>+Year3!E23</f>
        <v>0</v>
      </c>
      <c r="F23" s="49">
        <f>ROUND(Year3!F23*(1+$R$23),0)</f>
        <v>0</v>
      </c>
      <c r="G23" s="168"/>
      <c r="H23" s="75">
        <f t="shared" si="3"/>
        <v>0</v>
      </c>
      <c r="I23" s="76"/>
      <c r="J23" s="76"/>
      <c r="K23" s="122">
        <f>ROUND(G23*F23,0)</f>
        <v>0</v>
      </c>
      <c r="L23" s="122">
        <f>IF(E23="BU-PROF-FED",+'FB - F&amp;A Rates'!$B$7*K23,IF(E23="BU-STAFF-FED",'FB - F&amp;A Rates'!$B$8*Year4!K23,IF(E23="BU-PROF-NON-FED",+'FB - F&amp;A Rates'!$B$9*Year4!K23,IF(E23="BU-STAFF-NON-FED",+'FB - F&amp;A Rates'!$B$10*Year4!K23,IF(E23="BMC EMPLOYEE",+'FB - F&amp;A Rates'!$B$11*Year4!K23,IF(E23="GRAD STUDENT",+'FB - F&amp;A Rates'!$B$12*Year4!K23,0))))))</f>
        <v>0</v>
      </c>
      <c r="M23" s="122">
        <f>ROUND(K23+L23,0)</f>
        <v>0</v>
      </c>
      <c r="N23" s="13"/>
      <c r="O23" s="120"/>
      <c r="P23" s="13"/>
      <c r="Q23" s="183" t="s">
        <v>92</v>
      </c>
      <c r="R23" s="174"/>
      <c r="S23" s="13"/>
      <c r="T23" s="13"/>
      <c r="U23" s="13"/>
      <c r="V23" s="46"/>
      <c r="W23" s="46"/>
    </row>
    <row r="24" spans="1:23" ht="14.25" x14ac:dyDescent="0.2">
      <c r="A24" s="28">
        <v>3</v>
      </c>
      <c r="B24" s="293" t="str">
        <f>Year3!B24</f>
        <v/>
      </c>
      <c r="C24" s="294"/>
      <c r="D24" s="24" t="str">
        <f>Year3!D24</f>
        <v/>
      </c>
      <c r="E24" s="124">
        <f>+Year3!E24</f>
        <v>0</v>
      </c>
      <c r="F24" s="49">
        <f>ROUND(Year3!F24*(1+$R$23),0)</f>
        <v>0</v>
      </c>
      <c r="G24" s="168"/>
      <c r="H24" s="75">
        <f t="shared" si="3"/>
        <v>0</v>
      </c>
      <c r="I24" s="76"/>
      <c r="J24" s="76"/>
      <c r="K24" s="122">
        <f>ROUND(G24*F24,0)</f>
        <v>0</v>
      </c>
      <c r="L24" s="122">
        <f>IF(E24="BU-PROF-FED",+'FB - F&amp;A Rates'!$B$7*K24,IF(E24="BU-STAFF-FED",'FB - F&amp;A Rates'!$B$8*Year4!K24,IF(E24="BU-PROF-NON-FED",+'FB - F&amp;A Rates'!$B$9*Year4!K24,IF(E24="BU-STAFF-NON-FED",+'FB - F&amp;A Rates'!$B$10*Year4!K24,IF(E24="BMC EMPLOYEE",+'FB - F&amp;A Rates'!$B$11*Year4!K24,IF(E24="GRAD STUDENT",+'FB - F&amp;A Rates'!$B$12*Year4!K24,0))))))</f>
        <v>0</v>
      </c>
      <c r="M24" s="122">
        <f>ROUND(K24+L24,0)</f>
        <v>0</v>
      </c>
      <c r="N24" s="13"/>
      <c r="O24" s="120"/>
      <c r="P24" s="13"/>
      <c r="Q24" s="183" t="s">
        <v>94</v>
      </c>
      <c r="R24" s="174"/>
      <c r="S24" s="13"/>
      <c r="T24" s="13"/>
      <c r="U24" s="21"/>
      <c r="V24" s="46"/>
      <c r="W24" s="46"/>
    </row>
    <row r="25" spans="1:23" ht="14.25" x14ac:dyDescent="0.2">
      <c r="A25" s="28">
        <v>4</v>
      </c>
      <c r="B25" s="293" t="str">
        <f>Year3!B25</f>
        <v/>
      </c>
      <c r="C25" s="294"/>
      <c r="D25" s="24" t="str">
        <f>Year3!D25</f>
        <v/>
      </c>
      <c r="E25" s="124">
        <f>+Year3!E25</f>
        <v>0</v>
      </c>
      <c r="F25" s="49">
        <f>ROUND(Year3!F25*(1+$R$23),0)</f>
        <v>0</v>
      </c>
      <c r="G25" s="168"/>
      <c r="H25" s="75">
        <f t="shared" si="3"/>
        <v>0</v>
      </c>
      <c r="I25" s="76"/>
      <c r="J25" s="76"/>
      <c r="K25" s="122">
        <f>ROUND(G25*F25,0)</f>
        <v>0</v>
      </c>
      <c r="L25" s="122">
        <f>IF(E25="BU-PROF-FED",+'FB - F&amp;A Rates'!$B$7*K25,IF(E25="BU-STAFF-FED",'FB - F&amp;A Rates'!$B$8*Year4!K25,IF(E25="BU-PROF-NON-FED",+'FB - F&amp;A Rates'!$B$9*Year4!K25,IF(E25="BU-STAFF-NON-FED",+'FB - F&amp;A Rates'!$B$10*Year4!K25,IF(E25="BMC EMPLOYEE",+'FB - F&amp;A Rates'!$B$11*Year4!K25,IF(E25="GRAD STUDENT",+'FB - F&amp;A Rates'!$B$12*Year4!K25,0))))))</f>
        <v>0</v>
      </c>
      <c r="M25" s="122">
        <f>ROUND(K25+L25,0)</f>
        <v>0</v>
      </c>
      <c r="N25" s="13"/>
      <c r="O25" s="120"/>
      <c r="P25" s="13"/>
      <c r="Q25" s="21"/>
      <c r="R25" s="13"/>
      <c r="S25" s="13"/>
      <c r="T25" s="13"/>
      <c r="U25" s="21"/>
      <c r="V25" s="46"/>
      <c r="W25" s="46"/>
    </row>
    <row r="26" spans="1:23" ht="14.25" x14ac:dyDescent="0.2">
      <c r="A26" s="28">
        <v>5</v>
      </c>
      <c r="B26" s="293" t="str">
        <f>Year3!B26</f>
        <v/>
      </c>
      <c r="C26" s="294"/>
      <c r="D26" s="24" t="str">
        <f>Year3!D26</f>
        <v/>
      </c>
      <c r="E26" s="124">
        <f>+Year3!E26</f>
        <v>0</v>
      </c>
      <c r="F26" s="49">
        <f>ROUND(Year3!F26*(1+$R$23),0)</f>
        <v>0</v>
      </c>
      <c r="G26" s="168"/>
      <c r="H26" s="75">
        <f t="shared" si="3"/>
        <v>0</v>
      </c>
      <c r="I26" s="76"/>
      <c r="J26" s="76"/>
      <c r="K26" s="122">
        <f t="shared" ref="K26:K31" si="4">ROUND(G26*F26,0)</f>
        <v>0</v>
      </c>
      <c r="L26" s="122">
        <f>IF(E26="BU-PROF-FED",+'FB - F&amp;A Rates'!$B$7*K26,IF(E26="BU-STAFF-FED",'FB - F&amp;A Rates'!$B$8*Year4!K26,IF(E26="BU-PROF-NON-FED",+'FB - F&amp;A Rates'!$B$9*Year4!K26,IF(E26="BU-STAFF-NON-FED",+'FB - F&amp;A Rates'!$B$10*Year4!K26,IF(E26="BMC EMPLOYEE",+'FB - F&amp;A Rates'!$B$11*Year4!K26,IF(E26="GRAD STUDENT",+'FB - F&amp;A Rates'!$B$12*Year4!K26,0))))))</f>
        <v>0</v>
      </c>
      <c r="M26" s="122">
        <f t="shared" ref="M26:M31" si="5">ROUND(K26+L26,0)</f>
        <v>0</v>
      </c>
      <c r="N26" s="13"/>
      <c r="O26" s="120"/>
      <c r="P26" s="13"/>
      <c r="Q26" s="13"/>
      <c r="R26" s="13"/>
      <c r="S26" s="13"/>
      <c r="T26" s="13"/>
      <c r="U26" s="13"/>
      <c r="V26" s="46"/>
      <c r="W26" s="46"/>
    </row>
    <row r="27" spans="1:23" ht="14.25" x14ac:dyDescent="0.2">
      <c r="A27" s="28">
        <v>6</v>
      </c>
      <c r="B27" s="293" t="str">
        <f>Year3!B27</f>
        <v/>
      </c>
      <c r="C27" s="294"/>
      <c r="D27" s="24" t="str">
        <f>Year3!D27</f>
        <v/>
      </c>
      <c r="E27" s="124">
        <f>+Year3!E27</f>
        <v>0</v>
      </c>
      <c r="F27" s="49">
        <f>ROUND(Year3!F27*(1+$R$23),0)</f>
        <v>0</v>
      </c>
      <c r="G27" s="168"/>
      <c r="H27" s="75">
        <f t="shared" si="3"/>
        <v>0</v>
      </c>
      <c r="I27" s="76"/>
      <c r="J27" s="76"/>
      <c r="K27" s="122">
        <f t="shared" si="4"/>
        <v>0</v>
      </c>
      <c r="L27" s="122">
        <f>IF(E27="BU-PROF-FED",+'FB - F&amp;A Rates'!$B$7*K27,IF(E27="BU-STAFF-FED",'FB - F&amp;A Rates'!$B$8*Year4!K27,IF(E27="BU-PROF-NON-FED",+'FB - F&amp;A Rates'!$B$9*Year4!K27,IF(E27="BU-STAFF-NON-FED",+'FB - F&amp;A Rates'!$B$10*Year4!K27,IF(E27="BMC EMPLOYEE",+'FB - F&amp;A Rates'!$B$11*Year4!K27,IF(E27="GRAD STUDENT",+'FB - F&amp;A Rates'!$B$12*Year4!K27,0))))))</f>
        <v>0</v>
      </c>
      <c r="M27" s="122">
        <f t="shared" si="5"/>
        <v>0</v>
      </c>
      <c r="N27" s="13"/>
      <c r="O27" s="120"/>
      <c r="P27" s="13"/>
      <c r="Q27" s="13" t="s">
        <v>90</v>
      </c>
      <c r="R27" s="13"/>
      <c r="S27" s="13"/>
      <c r="T27" s="13"/>
      <c r="U27" s="13"/>
      <c r="V27" s="46"/>
      <c r="W27" s="46"/>
    </row>
    <row r="28" spans="1:23" ht="14.25" x14ac:dyDescent="0.2">
      <c r="A28" s="28">
        <v>7</v>
      </c>
      <c r="B28" s="293" t="str">
        <f>Year3!B28</f>
        <v/>
      </c>
      <c r="C28" s="294"/>
      <c r="D28" s="24" t="str">
        <f>Year3!D28</f>
        <v/>
      </c>
      <c r="E28" s="124">
        <f>+Year3!E28</f>
        <v>0</v>
      </c>
      <c r="F28" s="49">
        <f>ROUND(Year3!F28*(1+$R$23),0)</f>
        <v>0</v>
      </c>
      <c r="G28" s="168"/>
      <c r="H28" s="75">
        <f t="shared" si="3"/>
        <v>0</v>
      </c>
      <c r="I28" s="76"/>
      <c r="J28" s="76"/>
      <c r="K28" s="122">
        <f t="shared" si="4"/>
        <v>0</v>
      </c>
      <c r="L28" s="122">
        <f>IF(E28="BU-PROF-FED",+'FB - F&amp;A Rates'!$B$7*K28,IF(E28="BU-STAFF-FED",'FB - F&amp;A Rates'!$B$8*Year4!K28,IF(E28="BU-PROF-NON-FED",+'FB - F&amp;A Rates'!$B$9*Year4!K28,IF(E28="BU-STAFF-NON-FED",+'FB - F&amp;A Rates'!$B$10*Year4!K28,IF(E28="BMC EMPLOYEE",+'FB - F&amp;A Rates'!$B$11*Year4!K28,IF(E28="GRAD STUDENT",+'FB - F&amp;A Rates'!$B$12*Year4!K28,0))))))</f>
        <v>0</v>
      </c>
      <c r="M28" s="122">
        <f t="shared" si="5"/>
        <v>0</v>
      </c>
      <c r="N28" s="13"/>
      <c r="O28" s="120"/>
      <c r="P28" s="13"/>
      <c r="Q28" s="4" t="s">
        <v>91</v>
      </c>
      <c r="R28" s="175" t="s">
        <v>150</v>
      </c>
      <c r="S28" s="13"/>
      <c r="T28" s="13"/>
      <c r="U28" s="13"/>
      <c r="V28" s="46"/>
      <c r="W28" s="46"/>
    </row>
    <row r="29" spans="1:23" ht="14.25" x14ac:dyDescent="0.2">
      <c r="A29" s="28">
        <v>8</v>
      </c>
      <c r="B29" s="293" t="str">
        <f>Year3!B29</f>
        <v/>
      </c>
      <c r="C29" s="294"/>
      <c r="D29" s="24" t="str">
        <f>Year3!D29</f>
        <v/>
      </c>
      <c r="E29" s="124">
        <f>+Year3!E29</f>
        <v>0</v>
      </c>
      <c r="F29" s="49">
        <f>ROUND(Year3!F29*(1+$R$23),0)</f>
        <v>0</v>
      </c>
      <c r="G29" s="168"/>
      <c r="H29" s="75">
        <f t="shared" si="3"/>
        <v>0</v>
      </c>
      <c r="I29" s="76"/>
      <c r="J29" s="76"/>
      <c r="K29" s="122">
        <f t="shared" si="4"/>
        <v>0</v>
      </c>
      <c r="L29" s="122">
        <f>IF(E29="BU-PROF-FED",+'FB - F&amp;A Rates'!$B$7*K29,IF(E29="BU-STAFF-FED",'FB - F&amp;A Rates'!$B$8*Year4!K29,IF(E29="BU-PROF-NON-FED",+'FB - F&amp;A Rates'!$B$9*Year4!K29,IF(E29="BU-STAFF-NON-FED",+'FB - F&amp;A Rates'!$B$10*Year4!K29,IF(E29="BMC EMPLOYEE",+'FB - F&amp;A Rates'!$B$11*Year4!K29,IF(E29="GRAD STUDENT",+'FB - F&amp;A Rates'!$B$12*Year4!K29,0))))))</f>
        <v>0</v>
      </c>
      <c r="M29" s="122">
        <f t="shared" si="5"/>
        <v>0</v>
      </c>
      <c r="N29" s="13"/>
      <c r="O29" s="120"/>
      <c r="P29" s="13"/>
      <c r="Q29" s="162">
        <f>+Year3!Q29</f>
        <v>0</v>
      </c>
      <c r="R29" s="178">
        <f>+Year3!R29*(1+Year3!$R$24)</f>
        <v>0</v>
      </c>
      <c r="S29" s="13"/>
      <c r="T29" s="13"/>
      <c r="U29" s="13"/>
      <c r="V29" s="46"/>
      <c r="W29" s="46"/>
    </row>
    <row r="30" spans="1:23" ht="14.25" x14ac:dyDescent="0.2">
      <c r="A30" s="28">
        <v>9</v>
      </c>
      <c r="B30" s="293" t="str">
        <f>Year3!B30</f>
        <v/>
      </c>
      <c r="C30" s="294"/>
      <c r="D30" s="24" t="str">
        <f>Year3!D30</f>
        <v/>
      </c>
      <c r="E30" s="124">
        <f>+Year3!E30</f>
        <v>0</v>
      </c>
      <c r="F30" s="49">
        <f>ROUND(Year3!F30*(1+$R$23),0)</f>
        <v>0</v>
      </c>
      <c r="G30" s="168"/>
      <c r="H30" s="75">
        <f t="shared" si="3"/>
        <v>0</v>
      </c>
      <c r="I30" s="76"/>
      <c r="J30" s="76"/>
      <c r="K30" s="122">
        <f t="shared" si="4"/>
        <v>0</v>
      </c>
      <c r="L30" s="122">
        <f>IF(E30="BU-PROF-FED",+'FB - F&amp;A Rates'!$B$7*K30,IF(E30="BU-STAFF-FED",'FB - F&amp;A Rates'!$B$8*Year4!K30,IF(E30="BU-PROF-NON-FED",+'FB - F&amp;A Rates'!$B$9*Year4!K30,IF(E30="BU-STAFF-NON-FED",+'FB - F&amp;A Rates'!$B$10*Year4!K30,IF(E30="BMC EMPLOYEE",+'FB - F&amp;A Rates'!$B$11*Year4!K30,IF(E30="GRAD STUDENT",+'FB - F&amp;A Rates'!$B$12*Year4!K30,0))))))</f>
        <v>0</v>
      </c>
      <c r="M30" s="122">
        <f t="shared" si="5"/>
        <v>0</v>
      </c>
      <c r="N30" s="13"/>
      <c r="O30" s="120"/>
      <c r="P30" s="13"/>
      <c r="Q30" s="162">
        <f>+Year3!Q30</f>
        <v>0</v>
      </c>
      <c r="R30" s="178">
        <f>+Year3!R30*(1+Year3!$R$24)</f>
        <v>0</v>
      </c>
      <c r="S30" s="13"/>
      <c r="T30" s="13"/>
      <c r="U30" s="13"/>
      <c r="V30" s="46"/>
      <c r="W30" s="46"/>
    </row>
    <row r="31" spans="1:23" ht="14.25" x14ac:dyDescent="0.2">
      <c r="A31" s="28">
        <v>10</v>
      </c>
      <c r="B31" s="293" t="str">
        <f>Year3!B31</f>
        <v/>
      </c>
      <c r="C31" s="294"/>
      <c r="D31" s="24" t="str">
        <f>Year3!D31</f>
        <v/>
      </c>
      <c r="E31" s="124">
        <f>+Year3!E31</f>
        <v>0</v>
      </c>
      <c r="F31" s="49">
        <f>ROUND(Year3!F31*(1+$R$23),0)</f>
        <v>0</v>
      </c>
      <c r="G31" s="168"/>
      <c r="H31" s="75">
        <f t="shared" si="3"/>
        <v>0</v>
      </c>
      <c r="I31" s="76"/>
      <c r="J31" s="76"/>
      <c r="K31" s="122">
        <f t="shared" si="4"/>
        <v>0</v>
      </c>
      <c r="L31" s="122">
        <f>IF(E31="BU-PROF-FED",+'FB - F&amp;A Rates'!$B$7*K31,IF(E31="BU-STAFF-FED",'FB - F&amp;A Rates'!$B$8*Year4!K31,IF(E31="BU-PROF-NON-FED",+'FB - F&amp;A Rates'!$B$9*Year4!K31,IF(E31="BU-STAFF-NON-FED",+'FB - F&amp;A Rates'!$B$10*Year4!K31,IF(E31="BMC EMPLOYEE",+'FB - F&amp;A Rates'!$B$11*Year4!K31,IF(E31="GRAD STUDENT",+'FB - F&amp;A Rates'!$B$12*Year4!K31,0))))))</f>
        <v>0</v>
      </c>
      <c r="M31" s="122">
        <f t="shared" si="5"/>
        <v>0</v>
      </c>
      <c r="N31" s="13"/>
      <c r="O31" s="120"/>
      <c r="P31" s="13"/>
      <c r="Q31" s="162">
        <f>+Year3!Q31</f>
        <v>0</v>
      </c>
      <c r="R31" s="178">
        <f>+Year3!R31*(1+Year3!$R$24)</f>
        <v>0</v>
      </c>
      <c r="S31" s="13"/>
      <c r="T31" s="13"/>
      <c r="U31" s="13"/>
      <c r="V31" s="46"/>
      <c r="W31" s="46"/>
    </row>
    <row r="32" spans="1:23" ht="15" x14ac:dyDescent="0.25">
      <c r="A32" s="257" t="s">
        <v>15</v>
      </c>
      <c r="B32" s="258"/>
      <c r="C32" s="258"/>
      <c r="D32" s="258"/>
      <c r="E32" s="258"/>
      <c r="F32" s="258"/>
      <c r="G32" s="258"/>
      <c r="H32" s="258"/>
      <c r="I32" s="258"/>
      <c r="J32" s="259"/>
      <c r="K32" s="31">
        <f>SUM(K22:K31)</f>
        <v>0</v>
      </c>
      <c r="L32" s="31">
        <f>SUM(L22:L31)</f>
        <v>0</v>
      </c>
      <c r="M32" s="31">
        <f>SUM(M22:M31)</f>
        <v>0</v>
      </c>
      <c r="N32" s="13"/>
      <c r="O32" s="120">
        <f>M32</f>
        <v>0</v>
      </c>
      <c r="P32" s="13"/>
      <c r="Q32" s="162">
        <f>+Year3!Q32</f>
        <v>0</v>
      </c>
      <c r="R32" s="178">
        <f>+Year3!R32*(1+Year3!$R$24)</f>
        <v>0</v>
      </c>
      <c r="S32" s="13"/>
      <c r="T32" s="13"/>
      <c r="U32" s="13"/>
      <c r="V32" s="46"/>
      <c r="W32" s="46"/>
    </row>
    <row r="33" spans="1:23" ht="15" x14ac:dyDescent="0.25">
      <c r="A33" s="262" t="s">
        <v>16</v>
      </c>
      <c r="B33" s="263"/>
      <c r="C33" s="263"/>
      <c r="D33" s="263"/>
      <c r="E33" s="263"/>
      <c r="F33" s="263"/>
      <c r="G33" s="263"/>
      <c r="H33" s="263"/>
      <c r="I33" s="263"/>
      <c r="J33" s="263"/>
      <c r="K33" s="263"/>
      <c r="L33" s="263"/>
      <c r="M33" s="264"/>
      <c r="N33" s="13"/>
      <c r="O33" s="120"/>
      <c r="P33" s="13"/>
      <c r="Q33" s="162">
        <f>+Year3!Q33</f>
        <v>0</v>
      </c>
      <c r="R33" s="178">
        <f>+Year3!R33*(1+Year3!$R$24)</f>
        <v>0</v>
      </c>
      <c r="S33" s="13"/>
      <c r="T33" s="13"/>
      <c r="U33" s="13"/>
      <c r="V33" s="46"/>
      <c r="W33" s="46"/>
    </row>
    <row r="34" spans="1:23" ht="14.25" x14ac:dyDescent="0.2">
      <c r="A34" s="28">
        <v>1</v>
      </c>
      <c r="B34" s="260"/>
      <c r="C34" s="260"/>
      <c r="D34" s="260"/>
      <c r="E34" s="260"/>
      <c r="F34" s="260"/>
      <c r="G34" s="260"/>
      <c r="H34" s="260"/>
      <c r="I34" s="260"/>
      <c r="J34" s="260"/>
      <c r="K34" s="260"/>
      <c r="L34" s="261"/>
      <c r="M34" s="169"/>
      <c r="N34" s="13"/>
      <c r="O34" s="120"/>
      <c r="P34" s="13"/>
      <c r="Q34" s="162">
        <f>+Year3!Q34</f>
        <v>0</v>
      </c>
      <c r="R34" s="178">
        <f>+Year3!R34*(1+Year3!$R$24)</f>
        <v>0</v>
      </c>
      <c r="S34" s="13"/>
      <c r="T34" s="13"/>
      <c r="U34" s="13"/>
      <c r="V34" s="46"/>
      <c r="W34" s="46"/>
    </row>
    <row r="35" spans="1:23" ht="14.25" x14ac:dyDescent="0.2">
      <c r="A35" s="28">
        <v>2</v>
      </c>
      <c r="B35" s="260"/>
      <c r="C35" s="260"/>
      <c r="D35" s="260"/>
      <c r="E35" s="260"/>
      <c r="F35" s="260"/>
      <c r="G35" s="260"/>
      <c r="H35" s="260"/>
      <c r="I35" s="260"/>
      <c r="J35" s="260"/>
      <c r="K35" s="260"/>
      <c r="L35" s="261"/>
      <c r="M35" s="170"/>
      <c r="N35" s="13"/>
      <c r="O35" s="120"/>
      <c r="P35" s="13"/>
      <c r="Q35" s="162">
        <f>+Year3!Q35</f>
        <v>0</v>
      </c>
      <c r="R35" s="178">
        <f>+Year3!R35*(1+Year3!$R$24)</f>
        <v>0</v>
      </c>
      <c r="S35" s="13"/>
      <c r="T35" s="13"/>
      <c r="U35" s="13"/>
      <c r="V35" s="46"/>
      <c r="W35" s="46"/>
    </row>
    <row r="36" spans="1:23" ht="14.25" x14ac:dyDescent="0.2">
      <c r="A36" s="28">
        <v>3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1"/>
      <c r="M36" s="170"/>
      <c r="N36" s="13"/>
      <c r="O36" s="120"/>
      <c r="P36" s="13"/>
      <c r="Q36" s="162">
        <f>+Year3!Q36</f>
        <v>0</v>
      </c>
      <c r="R36" s="178">
        <f>+Year3!R36*(1+Year3!$R$24)</f>
        <v>0</v>
      </c>
      <c r="S36" s="13"/>
      <c r="T36" s="13"/>
      <c r="U36" s="13"/>
      <c r="V36" s="46"/>
      <c r="W36" s="46"/>
    </row>
    <row r="37" spans="1:23" ht="14.25" x14ac:dyDescent="0.2">
      <c r="A37" s="28">
        <v>4</v>
      </c>
      <c r="B37" s="260"/>
      <c r="C37" s="260"/>
      <c r="D37" s="260"/>
      <c r="E37" s="260"/>
      <c r="F37" s="260"/>
      <c r="G37" s="260"/>
      <c r="H37" s="260"/>
      <c r="I37" s="260"/>
      <c r="J37" s="260"/>
      <c r="K37" s="260"/>
      <c r="L37" s="261"/>
      <c r="M37" s="170"/>
      <c r="N37" s="13"/>
      <c r="O37" s="120"/>
      <c r="P37" s="13"/>
      <c r="Q37" s="162">
        <f>+Year3!Q37</f>
        <v>0</v>
      </c>
      <c r="R37" s="178">
        <f>+Year3!R37*(1+Year3!$R$24)</f>
        <v>0</v>
      </c>
      <c r="S37" s="13"/>
      <c r="T37" s="13"/>
      <c r="U37" s="13"/>
      <c r="V37" s="46"/>
      <c r="W37" s="46"/>
    </row>
    <row r="38" spans="1:23" ht="14.25" x14ac:dyDescent="0.2">
      <c r="A38" s="28">
        <v>5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1"/>
      <c r="M38" s="170"/>
      <c r="N38" s="13"/>
      <c r="O38" s="120"/>
      <c r="P38" s="13"/>
      <c r="Q38" s="162">
        <f>+Year3!Q38</f>
        <v>0</v>
      </c>
      <c r="R38" s="178">
        <f>+Year3!R38*(1+Year3!$R$24)</f>
        <v>0</v>
      </c>
      <c r="S38" s="13"/>
      <c r="T38" s="13"/>
      <c r="U38" s="13"/>
      <c r="V38" s="46"/>
      <c r="W38" s="46"/>
    </row>
    <row r="39" spans="1:23" ht="15" x14ac:dyDescent="0.25">
      <c r="A39" s="257" t="s">
        <v>17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9"/>
      <c r="M39" s="32">
        <f>SUM(M34:M38)</f>
        <v>0</v>
      </c>
      <c r="N39" s="13"/>
      <c r="O39" s="120">
        <v>0</v>
      </c>
      <c r="P39" s="13"/>
      <c r="Q39" s="162">
        <f>+Year3!Q39</f>
        <v>0</v>
      </c>
      <c r="R39" s="178">
        <f>+Year3!R39*(1+Year3!$R$24)</f>
        <v>0</v>
      </c>
      <c r="S39" s="13"/>
      <c r="T39" s="13"/>
      <c r="U39" s="13"/>
      <c r="V39" s="46"/>
      <c r="W39" s="46"/>
    </row>
    <row r="40" spans="1:23" ht="15" x14ac:dyDescent="0.25">
      <c r="A40" s="262" t="s">
        <v>18</v>
      </c>
      <c r="B40" s="263"/>
      <c r="C40" s="263"/>
      <c r="D40" s="263"/>
      <c r="E40" s="263"/>
      <c r="F40" s="263"/>
      <c r="G40" s="263"/>
      <c r="H40" s="263"/>
      <c r="I40" s="263"/>
      <c r="J40" s="263"/>
      <c r="K40" s="263"/>
      <c r="L40" s="263"/>
      <c r="M40" s="264"/>
      <c r="N40" s="13"/>
      <c r="O40" s="120"/>
      <c r="P40" s="13"/>
      <c r="Q40" s="162">
        <f>+Year3!Q40</f>
        <v>0</v>
      </c>
      <c r="R40" s="178">
        <f>+Year3!R40*(1+Year3!$R$24)</f>
        <v>0</v>
      </c>
      <c r="S40" s="13"/>
      <c r="T40" s="13"/>
      <c r="U40" s="13"/>
      <c r="V40" s="46"/>
      <c r="W40" s="46"/>
    </row>
    <row r="41" spans="1:23" ht="14.25" x14ac:dyDescent="0.2">
      <c r="A41" s="28">
        <v>1</v>
      </c>
      <c r="B41" s="33" t="s">
        <v>20</v>
      </c>
      <c r="C41" s="290"/>
      <c r="D41" s="290"/>
      <c r="E41" s="290"/>
      <c r="F41" s="290"/>
      <c r="G41" s="290"/>
      <c r="H41" s="290"/>
      <c r="I41" s="290"/>
      <c r="J41" s="290"/>
      <c r="K41" s="290"/>
      <c r="L41" s="291"/>
      <c r="M41" s="25">
        <f>IF(J$7=" ",0,ROUND(Year3!M41*(1+$R$24),0))</f>
        <v>0</v>
      </c>
      <c r="N41" s="13"/>
      <c r="O41" s="120"/>
      <c r="P41" s="13"/>
      <c r="Q41" s="162">
        <f>+Year3!Q41</f>
        <v>0</v>
      </c>
      <c r="R41" s="178">
        <f>+Year3!R41*(1+Year3!$R$24)</f>
        <v>0</v>
      </c>
      <c r="S41" s="13"/>
      <c r="T41" s="13"/>
      <c r="U41" s="13"/>
      <c r="V41" s="46"/>
      <c r="W41" s="46"/>
    </row>
    <row r="42" spans="1:23" ht="14.25" x14ac:dyDescent="0.2">
      <c r="A42" s="28">
        <v>2</v>
      </c>
      <c r="B42" s="33" t="s">
        <v>21</v>
      </c>
      <c r="C42" s="292"/>
      <c r="D42" s="293"/>
      <c r="E42" s="293"/>
      <c r="F42" s="293"/>
      <c r="G42" s="293"/>
      <c r="H42" s="293"/>
      <c r="I42" s="293"/>
      <c r="J42" s="293"/>
      <c r="K42" s="293"/>
      <c r="L42" s="294"/>
      <c r="M42" s="25">
        <f>IF(J$7=" ",0,ROUND(Year3!M42*(1+$R$24),0))</f>
        <v>0</v>
      </c>
      <c r="N42" s="13"/>
      <c r="O42" s="120"/>
      <c r="P42" s="13"/>
      <c r="Q42" s="60" t="s">
        <v>89</v>
      </c>
      <c r="R42" s="180">
        <f>SUM(R29:R41)</f>
        <v>0</v>
      </c>
      <c r="S42" s="13"/>
      <c r="T42" s="13"/>
      <c r="U42" s="13"/>
      <c r="V42" s="46"/>
      <c r="W42" s="46"/>
    </row>
    <row r="43" spans="1:23" ht="15" x14ac:dyDescent="0.25">
      <c r="A43" s="257" t="s">
        <v>19</v>
      </c>
      <c r="B43" s="258"/>
      <c r="C43" s="258"/>
      <c r="D43" s="258"/>
      <c r="E43" s="258"/>
      <c r="F43" s="258"/>
      <c r="G43" s="258"/>
      <c r="H43" s="258"/>
      <c r="I43" s="258"/>
      <c r="J43" s="258"/>
      <c r="K43" s="258"/>
      <c r="L43" s="259"/>
      <c r="M43" s="32">
        <f>SUM(M41:M42)</f>
        <v>0</v>
      </c>
      <c r="N43" s="13"/>
      <c r="O43" s="120">
        <f>M43</f>
        <v>0</v>
      </c>
      <c r="P43" s="13"/>
      <c r="Q43" s="13"/>
      <c r="R43" s="13"/>
      <c r="S43" s="13"/>
      <c r="T43" s="13"/>
      <c r="U43" s="13"/>
      <c r="V43" s="46"/>
      <c r="W43" s="46"/>
    </row>
    <row r="44" spans="1:23" ht="15" x14ac:dyDescent="0.25">
      <c r="A44" s="262" t="s">
        <v>22</v>
      </c>
      <c r="B44" s="263"/>
      <c r="C44" s="263"/>
      <c r="D44" s="263"/>
      <c r="E44" s="263"/>
      <c r="F44" s="263"/>
      <c r="G44" s="263"/>
      <c r="H44" s="263"/>
      <c r="I44" s="263"/>
      <c r="J44" s="263"/>
      <c r="K44" s="263"/>
      <c r="L44" s="263"/>
      <c r="M44" s="264"/>
      <c r="N44" s="13"/>
      <c r="O44" s="120"/>
      <c r="P44" s="13"/>
      <c r="Q44" s="13"/>
      <c r="R44" s="13"/>
      <c r="S44" s="13"/>
      <c r="T44" s="13"/>
      <c r="U44" s="13"/>
      <c r="V44" s="46"/>
      <c r="W44" s="46"/>
    </row>
    <row r="45" spans="1:23" ht="14.25" x14ac:dyDescent="0.2">
      <c r="A45" s="28">
        <v>1</v>
      </c>
      <c r="B45" s="33" t="s">
        <v>23</v>
      </c>
      <c r="C45" s="292"/>
      <c r="D45" s="293"/>
      <c r="E45" s="293"/>
      <c r="F45" s="293"/>
      <c r="G45" s="293"/>
      <c r="H45" s="293"/>
      <c r="I45" s="293"/>
      <c r="J45" s="293"/>
      <c r="K45" s="293"/>
      <c r="L45" s="294"/>
      <c r="M45" s="25">
        <f>IF(J$7=" ",0,ROUND(Year3!M45*(1+$R$24),0))</f>
        <v>0</v>
      </c>
      <c r="N45" s="13"/>
      <c r="O45" s="120">
        <f>IF(B66="MTDC",0,M45)</f>
        <v>0</v>
      </c>
      <c r="P45" s="13"/>
      <c r="Q45" s="13"/>
      <c r="R45" s="13"/>
      <c r="S45" s="13"/>
      <c r="T45" s="13"/>
      <c r="U45" s="13"/>
      <c r="V45" s="46"/>
      <c r="W45" s="46"/>
    </row>
    <row r="46" spans="1:23" ht="14.25" x14ac:dyDescent="0.2">
      <c r="A46" s="28">
        <v>2</v>
      </c>
      <c r="B46" s="33" t="s">
        <v>24</v>
      </c>
      <c r="C46" s="292"/>
      <c r="D46" s="293"/>
      <c r="E46" s="293"/>
      <c r="F46" s="293"/>
      <c r="G46" s="293"/>
      <c r="H46" s="293"/>
      <c r="I46" s="293"/>
      <c r="J46" s="293"/>
      <c r="K46" s="293"/>
      <c r="L46" s="294"/>
      <c r="M46" s="25">
        <f>IF(J$7=" ",0,ROUND(Year3!M46*(1+$R$24),0))</f>
        <v>0</v>
      </c>
      <c r="N46" s="13"/>
      <c r="O46" s="120">
        <f>+M46</f>
        <v>0</v>
      </c>
      <c r="P46" s="13"/>
      <c r="Q46" s="13"/>
      <c r="R46" s="13"/>
      <c r="S46" s="13"/>
      <c r="T46" s="13"/>
      <c r="U46" s="13"/>
      <c r="V46" s="46"/>
      <c r="W46" s="46"/>
    </row>
    <row r="47" spans="1:23" ht="14.25" x14ac:dyDescent="0.2">
      <c r="A47" s="28">
        <v>3</v>
      </c>
      <c r="B47" s="33" t="s">
        <v>25</v>
      </c>
      <c r="C47" s="292"/>
      <c r="D47" s="293"/>
      <c r="E47" s="293"/>
      <c r="F47" s="293"/>
      <c r="G47" s="293"/>
      <c r="H47" s="293"/>
      <c r="I47" s="293"/>
      <c r="J47" s="293"/>
      <c r="K47" s="293"/>
      <c r="L47" s="294"/>
      <c r="M47" s="25">
        <f>IF(J$7=" ",0,ROUND(Year3!M47*(1+$R$24),0))</f>
        <v>0</v>
      </c>
      <c r="N47" s="13"/>
      <c r="O47" s="120">
        <f>+M47</f>
        <v>0</v>
      </c>
      <c r="P47" s="13"/>
      <c r="Q47" s="13"/>
      <c r="R47" s="13"/>
      <c r="S47" s="13"/>
      <c r="T47" s="13"/>
      <c r="U47" s="13"/>
      <c r="V47" s="46"/>
      <c r="W47" s="46"/>
    </row>
    <row r="48" spans="1:23" ht="14.25" x14ac:dyDescent="0.2">
      <c r="A48" s="28">
        <v>4</v>
      </c>
      <c r="B48" s="33" t="s">
        <v>26</v>
      </c>
      <c r="C48" s="292"/>
      <c r="D48" s="293"/>
      <c r="E48" s="293"/>
      <c r="F48" s="293"/>
      <c r="G48" s="293"/>
      <c r="H48" s="293"/>
      <c r="I48" s="293"/>
      <c r="J48" s="293"/>
      <c r="K48" s="293"/>
      <c r="L48" s="294"/>
      <c r="M48" s="25">
        <f>IF(J$7=" ",0,ROUND(Year3!M48*(1+$R$24),0))</f>
        <v>0</v>
      </c>
      <c r="N48" s="13"/>
      <c r="O48" s="120">
        <f>+M48</f>
        <v>0</v>
      </c>
      <c r="P48" s="13"/>
      <c r="Q48" s="13"/>
      <c r="R48" s="13"/>
      <c r="S48" s="13"/>
      <c r="T48" s="13"/>
      <c r="U48" s="13"/>
      <c r="V48" s="46"/>
      <c r="W48" s="46"/>
    </row>
    <row r="49" spans="1:23" ht="14.25" x14ac:dyDescent="0.2">
      <c r="A49" s="28">
        <v>5</v>
      </c>
      <c r="B49" s="33" t="s">
        <v>27</v>
      </c>
      <c r="C49" s="292"/>
      <c r="D49" s="293"/>
      <c r="E49" s="293"/>
      <c r="F49" s="293"/>
      <c r="G49" s="293"/>
      <c r="H49" s="293"/>
      <c r="I49" s="293"/>
      <c r="J49" s="293"/>
      <c r="K49" s="293"/>
      <c r="L49" s="294"/>
      <c r="M49" s="25">
        <f>IF(J$7=" ",0,ROUND(Year3!M49*(1+$R$24),0))</f>
        <v>0</v>
      </c>
      <c r="N49" s="13"/>
      <c r="O49" s="120">
        <f>+M49</f>
        <v>0</v>
      </c>
      <c r="P49" s="13"/>
      <c r="Q49" s="13"/>
      <c r="R49" s="13"/>
      <c r="S49" s="13"/>
      <c r="T49" s="13"/>
      <c r="U49" s="13"/>
      <c r="V49" s="46"/>
      <c r="W49" s="46"/>
    </row>
    <row r="50" spans="1:23" ht="15" x14ac:dyDescent="0.25">
      <c r="A50" s="257" t="s">
        <v>28</v>
      </c>
      <c r="B50" s="258"/>
      <c r="C50" s="258"/>
      <c r="D50" s="258"/>
      <c r="E50" s="258"/>
      <c r="F50" s="258"/>
      <c r="G50" s="258"/>
      <c r="H50" s="258"/>
      <c r="I50" s="258"/>
      <c r="J50" s="258"/>
      <c r="K50" s="258"/>
      <c r="L50" s="259"/>
      <c r="M50" s="32">
        <f>SUM(M45:M49)</f>
        <v>0</v>
      </c>
      <c r="N50" s="13"/>
      <c r="O50" s="120"/>
      <c r="P50" s="13"/>
      <c r="Q50" s="13"/>
      <c r="R50" s="13"/>
      <c r="S50" s="13"/>
      <c r="T50" s="13"/>
      <c r="U50" s="13"/>
      <c r="V50" s="46"/>
      <c r="W50" s="46"/>
    </row>
    <row r="51" spans="1:23" ht="15" x14ac:dyDescent="0.25">
      <c r="A51" s="262" t="s">
        <v>29</v>
      </c>
      <c r="B51" s="263"/>
      <c r="C51" s="263"/>
      <c r="D51" s="263"/>
      <c r="E51" s="263"/>
      <c r="F51" s="263"/>
      <c r="G51" s="263"/>
      <c r="H51" s="263"/>
      <c r="I51" s="263"/>
      <c r="J51" s="263"/>
      <c r="K51" s="263"/>
      <c r="L51" s="263"/>
      <c r="M51" s="264"/>
      <c r="N51" s="13"/>
      <c r="O51" s="120"/>
      <c r="P51" s="13"/>
      <c r="Q51" s="13"/>
      <c r="R51" s="13"/>
      <c r="S51" s="13"/>
      <c r="T51" s="13"/>
      <c r="U51" s="13"/>
      <c r="V51" s="46"/>
      <c r="W51" s="46"/>
    </row>
    <row r="52" spans="1:23" ht="14.25" x14ac:dyDescent="0.2">
      <c r="A52" s="28">
        <v>1</v>
      </c>
      <c r="B52" s="293" t="str">
        <f>+Year3!B52</f>
        <v>Materials and Supplies</v>
      </c>
      <c r="C52" s="293"/>
      <c r="D52" s="293"/>
      <c r="E52" s="293"/>
      <c r="F52" s="293"/>
      <c r="G52" s="293"/>
      <c r="H52" s="293"/>
      <c r="I52" s="293"/>
      <c r="J52" s="293"/>
      <c r="K52" s="293"/>
      <c r="L52" s="294"/>
      <c r="M52" s="122">
        <f>IF(J$7=" ",0,ROUND(R42*(1+R24),0))</f>
        <v>0</v>
      </c>
      <c r="N52" s="13"/>
      <c r="O52" s="120">
        <f>M52</f>
        <v>0</v>
      </c>
      <c r="P52" s="13"/>
      <c r="Q52" s="13"/>
      <c r="R52" s="13"/>
      <c r="S52" s="13"/>
      <c r="T52" s="13"/>
      <c r="U52" s="13"/>
      <c r="V52" s="46"/>
      <c r="W52" s="46"/>
    </row>
    <row r="53" spans="1:23" ht="14.25" x14ac:dyDescent="0.2">
      <c r="A53" s="28">
        <v>2</v>
      </c>
      <c r="B53" s="293" t="str">
        <f>+Year3!B53</f>
        <v>Publication Costs</v>
      </c>
      <c r="C53" s="293"/>
      <c r="D53" s="293"/>
      <c r="E53" s="293"/>
      <c r="F53" s="293"/>
      <c r="G53" s="293"/>
      <c r="H53" s="293"/>
      <c r="I53" s="293"/>
      <c r="J53" s="293"/>
      <c r="K53" s="293"/>
      <c r="L53" s="294"/>
      <c r="M53" s="25">
        <f>IF(J$7=" ",0,ROUND(Year3!M53*(1+$R$24),0))</f>
        <v>0</v>
      </c>
      <c r="N53" s="13"/>
      <c r="O53" s="120">
        <f t="shared" ref="O53:O60" si="6">M53</f>
        <v>0</v>
      </c>
      <c r="P53" s="13"/>
      <c r="Q53" s="13"/>
      <c r="R53" s="13"/>
      <c r="S53" s="13"/>
      <c r="T53" s="13"/>
      <c r="U53" s="13"/>
      <c r="V53" s="46"/>
      <c r="W53" s="46"/>
    </row>
    <row r="54" spans="1:23" ht="14.25" x14ac:dyDescent="0.2">
      <c r="A54" s="28">
        <v>3</v>
      </c>
      <c r="B54" s="293" t="str">
        <f>+Year3!B54</f>
        <v>Consultant Services</v>
      </c>
      <c r="C54" s="293"/>
      <c r="D54" s="293"/>
      <c r="E54" s="293"/>
      <c r="F54" s="293"/>
      <c r="G54" s="293"/>
      <c r="H54" s="293"/>
      <c r="I54" s="293"/>
      <c r="J54" s="293"/>
      <c r="K54" s="293"/>
      <c r="L54" s="294"/>
      <c r="M54" s="25">
        <f>IF(J$7=" ",0,ROUND(Year3!M54*(1+$R$24),0))</f>
        <v>0</v>
      </c>
      <c r="N54" s="13"/>
      <c r="O54" s="120">
        <f t="shared" si="6"/>
        <v>0</v>
      </c>
      <c r="P54" s="13"/>
      <c r="Q54" s="13"/>
      <c r="R54" s="13"/>
      <c r="S54" s="13"/>
      <c r="T54" s="13"/>
      <c r="U54" s="13"/>
      <c r="V54" s="46"/>
      <c r="W54" s="46"/>
    </row>
    <row r="55" spans="1:23" ht="14.25" x14ac:dyDescent="0.2">
      <c r="A55" s="28">
        <v>4</v>
      </c>
      <c r="B55" s="293" t="str">
        <f>+Year3!B55</f>
        <v>Biostatistical Services</v>
      </c>
      <c r="C55" s="293"/>
      <c r="D55" s="293"/>
      <c r="E55" s="293"/>
      <c r="F55" s="293"/>
      <c r="G55" s="293"/>
      <c r="H55" s="293"/>
      <c r="I55" s="293"/>
      <c r="J55" s="293"/>
      <c r="K55" s="293"/>
      <c r="L55" s="294"/>
      <c r="M55" s="25">
        <f>IF(J$7=" ",0,ROUND(Year3!M55*(1+$R$24),0))</f>
        <v>0</v>
      </c>
      <c r="N55" s="13"/>
      <c r="O55" s="120">
        <f t="shared" si="6"/>
        <v>0</v>
      </c>
      <c r="P55" s="13"/>
      <c r="Q55" s="13"/>
      <c r="R55" s="13"/>
      <c r="S55" s="13"/>
      <c r="T55" s="13"/>
      <c r="U55" s="13"/>
      <c r="V55" s="46"/>
      <c r="W55" s="46"/>
    </row>
    <row r="56" spans="1:23" ht="14.25" x14ac:dyDescent="0.2">
      <c r="A56" s="28">
        <v>5</v>
      </c>
      <c r="B56" s="293" t="str">
        <f>+Year3!B56</f>
        <v>Subawards/Consortium/Contractual Costs</v>
      </c>
      <c r="C56" s="293"/>
      <c r="D56" s="293"/>
      <c r="E56" s="293"/>
      <c r="F56" s="293"/>
      <c r="G56" s="293"/>
      <c r="H56" s="293"/>
      <c r="I56" s="293"/>
      <c r="J56" s="293"/>
      <c r="K56" s="293"/>
      <c r="L56" s="294"/>
      <c r="M56" s="122">
        <f>IF(J$7=" ",0,ROUND(Consortium!H38,0))</f>
        <v>0</v>
      </c>
      <c r="N56" s="13"/>
      <c r="O56" s="120">
        <f>IF(B66="MTDC",+Consortium!N34,IF(B66="TDC",0,M56))</f>
        <v>0</v>
      </c>
      <c r="P56" s="13"/>
      <c r="Q56" s="13"/>
      <c r="R56" s="13"/>
      <c r="S56" s="13"/>
      <c r="T56" s="13"/>
      <c r="U56" s="13"/>
      <c r="V56" s="46"/>
      <c r="W56" s="46"/>
    </row>
    <row r="57" spans="1:23" ht="14.25" x14ac:dyDescent="0.2">
      <c r="A57" s="28">
        <v>6</v>
      </c>
      <c r="B57" s="293" t="str">
        <f>+Year3!B57</f>
        <v>Equipment of Facility Rental/User Fees</v>
      </c>
      <c r="C57" s="293"/>
      <c r="D57" s="293"/>
      <c r="E57" s="293"/>
      <c r="F57" s="293"/>
      <c r="G57" s="293"/>
      <c r="H57" s="293"/>
      <c r="I57" s="293"/>
      <c r="J57" s="293"/>
      <c r="K57" s="293"/>
      <c r="L57" s="294"/>
      <c r="M57" s="25">
        <f>IF(J$7=" ",0,ROUND(Year3!M57*(1+$R$24),0))</f>
        <v>0</v>
      </c>
      <c r="N57" s="13"/>
      <c r="O57" s="120">
        <f t="shared" si="6"/>
        <v>0</v>
      </c>
      <c r="P57" s="13"/>
      <c r="Q57" s="13"/>
      <c r="R57" s="13"/>
      <c r="S57" s="13"/>
      <c r="T57" s="13"/>
      <c r="U57" s="13"/>
      <c r="V57" s="46"/>
      <c r="W57" s="46"/>
    </row>
    <row r="58" spans="1:23" ht="14.25" x14ac:dyDescent="0.2">
      <c r="A58" s="28">
        <v>7</v>
      </c>
      <c r="B58" s="293" t="str">
        <f>+Year3!B58</f>
        <v>Alterations and Renovations</v>
      </c>
      <c r="C58" s="293"/>
      <c r="D58" s="293"/>
      <c r="E58" s="293"/>
      <c r="F58" s="293"/>
      <c r="G58" s="293"/>
      <c r="H58" s="293"/>
      <c r="I58" s="293"/>
      <c r="J58" s="293"/>
      <c r="K58" s="293"/>
      <c r="L58" s="294"/>
      <c r="M58" s="25">
        <f>IF(J$7=" ",0,ROUND(Year3!M58*(1+$R$24),0))</f>
        <v>0</v>
      </c>
      <c r="N58" s="13"/>
      <c r="O58" s="120">
        <f t="shared" si="6"/>
        <v>0</v>
      </c>
      <c r="P58" s="13"/>
      <c r="Q58" s="13"/>
      <c r="R58" s="13"/>
      <c r="S58" s="13"/>
      <c r="T58" s="13"/>
      <c r="U58" s="13"/>
      <c r="V58" s="46"/>
      <c r="W58" s="46"/>
    </row>
    <row r="59" spans="1:23" ht="14.25" x14ac:dyDescent="0.2">
      <c r="A59" s="28">
        <v>8</v>
      </c>
      <c r="B59" s="293" t="str">
        <f>+Year3!B59</f>
        <v>Subject Reimbursement</v>
      </c>
      <c r="C59" s="293"/>
      <c r="D59" s="293"/>
      <c r="E59" s="293"/>
      <c r="F59" s="293"/>
      <c r="G59" s="293"/>
      <c r="H59" s="293"/>
      <c r="I59" s="293"/>
      <c r="J59" s="293"/>
      <c r="K59" s="293"/>
      <c r="L59" s="294"/>
      <c r="M59" s="25">
        <f>IF(J$7=" ",0,ROUND(Year3!M59*(1+$R$24),0))</f>
        <v>0</v>
      </c>
      <c r="N59" s="13"/>
      <c r="O59" s="120">
        <f t="shared" si="6"/>
        <v>0</v>
      </c>
      <c r="P59" s="13"/>
      <c r="Q59" s="13"/>
      <c r="R59" s="13"/>
      <c r="S59" s="13"/>
      <c r="T59" s="13"/>
      <c r="U59" s="13"/>
      <c r="V59" s="46"/>
      <c r="W59" s="46"/>
    </row>
    <row r="60" spans="1:23" ht="14.25" x14ac:dyDescent="0.2">
      <c r="A60" s="28">
        <v>9</v>
      </c>
      <c r="B60" s="293">
        <f>+Year3!B60</f>
        <v>0</v>
      </c>
      <c r="C60" s="293"/>
      <c r="D60" s="293"/>
      <c r="E60" s="293"/>
      <c r="F60" s="293"/>
      <c r="G60" s="293"/>
      <c r="H60" s="293"/>
      <c r="I60" s="293"/>
      <c r="J60" s="293"/>
      <c r="K60" s="293"/>
      <c r="L60" s="294"/>
      <c r="M60" s="25">
        <f>IF(J$7=" ",0,ROUND(Year3!M60*(1+$R$24),0))</f>
        <v>0</v>
      </c>
      <c r="N60" s="13"/>
      <c r="O60" s="120">
        <f t="shared" si="6"/>
        <v>0</v>
      </c>
      <c r="P60" s="13"/>
      <c r="Q60" s="13"/>
      <c r="R60" s="13"/>
      <c r="S60" s="13"/>
      <c r="T60" s="13"/>
      <c r="U60" s="13"/>
      <c r="V60" s="46"/>
      <c r="W60" s="46"/>
    </row>
    <row r="61" spans="1:23" ht="14.25" x14ac:dyDescent="0.2">
      <c r="A61" s="28">
        <v>10</v>
      </c>
      <c r="B61" s="293" t="str">
        <f>+Year3!B61</f>
        <v>Outpatient Costs (Not part of MTDC)</v>
      </c>
      <c r="C61" s="293"/>
      <c r="D61" s="293"/>
      <c r="E61" s="293"/>
      <c r="F61" s="293"/>
      <c r="G61" s="293"/>
      <c r="H61" s="293"/>
      <c r="I61" s="293"/>
      <c r="J61" s="293"/>
      <c r="K61" s="293"/>
      <c r="L61" s="294"/>
      <c r="M61" s="25">
        <f>IF(J$7=" ",0,ROUND(Year3!M61*(1+$R$24),0))</f>
        <v>0</v>
      </c>
      <c r="N61" s="13"/>
      <c r="O61" s="120">
        <f>IF(B66="MTDC",0,M61)</f>
        <v>0</v>
      </c>
      <c r="P61" s="13"/>
      <c r="Q61" s="13"/>
      <c r="R61" s="13"/>
      <c r="S61" s="13"/>
      <c r="T61" s="13"/>
      <c r="U61" s="13"/>
      <c r="V61" s="46"/>
      <c r="W61" s="46"/>
    </row>
    <row r="62" spans="1:23" ht="15" x14ac:dyDescent="0.25">
      <c r="A62" s="257" t="s">
        <v>37</v>
      </c>
      <c r="B62" s="258"/>
      <c r="C62" s="258"/>
      <c r="D62" s="258"/>
      <c r="E62" s="258"/>
      <c r="F62" s="258"/>
      <c r="G62" s="258"/>
      <c r="H62" s="258"/>
      <c r="I62" s="258"/>
      <c r="J62" s="258"/>
      <c r="K62" s="258"/>
      <c r="L62" s="259"/>
      <c r="M62" s="31">
        <f>SUM(M52:M61)</f>
        <v>0</v>
      </c>
      <c r="N62" s="13"/>
      <c r="O62" s="120"/>
      <c r="P62" s="13"/>
      <c r="Q62" s="13"/>
      <c r="R62" s="13"/>
      <c r="S62" s="13"/>
      <c r="T62" s="13"/>
      <c r="U62" s="13"/>
      <c r="V62" s="46"/>
      <c r="W62" s="46"/>
    </row>
    <row r="63" spans="1:23" ht="15" x14ac:dyDescent="0.25">
      <c r="A63" s="262" t="s">
        <v>38</v>
      </c>
      <c r="B63" s="263"/>
      <c r="C63" s="263"/>
      <c r="D63" s="263"/>
      <c r="E63" s="263"/>
      <c r="F63" s="263"/>
      <c r="G63" s="263"/>
      <c r="H63" s="263"/>
      <c r="I63" s="263"/>
      <c r="J63" s="263"/>
      <c r="K63" s="263"/>
      <c r="L63" s="264"/>
      <c r="M63" s="34">
        <f>M20+M32+M39+M43+M50+M62</f>
        <v>0</v>
      </c>
      <c r="N63" s="13"/>
      <c r="O63" s="121">
        <f>SUM(O8:O62)</f>
        <v>0</v>
      </c>
      <c r="P63" s="13"/>
      <c r="Q63" s="13"/>
      <c r="R63" s="13"/>
      <c r="S63" s="13"/>
      <c r="T63" s="13"/>
      <c r="U63" s="13"/>
      <c r="V63" s="46"/>
      <c r="W63" s="46"/>
    </row>
    <row r="64" spans="1:23" ht="15" x14ac:dyDescent="0.25">
      <c r="A64" s="262" t="s">
        <v>39</v>
      </c>
      <c r="B64" s="263"/>
      <c r="C64" s="263"/>
      <c r="D64" s="263"/>
      <c r="E64" s="263"/>
      <c r="F64" s="263"/>
      <c r="G64" s="263"/>
      <c r="H64" s="263"/>
      <c r="I64" s="263"/>
      <c r="J64" s="263"/>
      <c r="K64" s="263"/>
      <c r="L64" s="263"/>
      <c r="M64" s="264"/>
      <c r="N64" s="13"/>
      <c r="O64" s="13"/>
      <c r="P64" s="13"/>
      <c r="Q64" s="13"/>
      <c r="R64" s="13"/>
      <c r="S64" s="13"/>
      <c r="T64" s="13"/>
      <c r="U64" s="13"/>
      <c r="V64" s="46"/>
      <c r="W64" s="46"/>
    </row>
    <row r="65" spans="1:23" ht="14.25" x14ac:dyDescent="0.2">
      <c r="A65" s="28"/>
      <c r="B65" s="267" t="s">
        <v>40</v>
      </c>
      <c r="C65" s="268"/>
      <c r="D65" s="299" t="s">
        <v>41</v>
      </c>
      <c r="E65" s="267"/>
      <c r="F65" s="267"/>
      <c r="G65" s="267"/>
      <c r="H65" s="267"/>
      <c r="I65" s="267"/>
      <c r="J65" s="268"/>
      <c r="K65" s="299" t="s">
        <v>42</v>
      </c>
      <c r="L65" s="268"/>
      <c r="M65" s="22" t="s">
        <v>43</v>
      </c>
      <c r="N65" s="13"/>
      <c r="O65" s="13"/>
      <c r="P65" s="13"/>
      <c r="Q65" s="13"/>
      <c r="R65" s="13"/>
      <c r="S65" s="13"/>
      <c r="T65" s="13"/>
      <c r="U65" s="13"/>
      <c r="V65" s="46"/>
      <c r="W65" s="46"/>
    </row>
    <row r="66" spans="1:23" ht="14.25" x14ac:dyDescent="0.2">
      <c r="A66" s="28">
        <v>1</v>
      </c>
      <c r="B66" s="293" t="str">
        <f>+Summary!D22</f>
        <v>NONE</v>
      </c>
      <c r="C66" s="294"/>
      <c r="D66" s="307">
        <f>O63</f>
        <v>0</v>
      </c>
      <c r="E66" s="308"/>
      <c r="F66" s="308"/>
      <c r="G66" s="308"/>
      <c r="H66" s="308"/>
      <c r="I66" s="308"/>
      <c r="J66" s="308"/>
      <c r="K66" s="300">
        <f>+Summary!F22</f>
        <v>0</v>
      </c>
      <c r="L66" s="301"/>
      <c r="M66" s="25">
        <f>ROUND(D66*K66,0)</f>
        <v>0</v>
      </c>
      <c r="N66" s="13"/>
      <c r="O66" s="13"/>
      <c r="P66" s="13"/>
      <c r="Q66" s="13"/>
      <c r="R66" s="13"/>
      <c r="S66" s="13"/>
      <c r="T66" s="13"/>
      <c r="U66" s="13"/>
      <c r="V66" s="46"/>
      <c r="W66" s="46"/>
    </row>
    <row r="67" spans="1:23" ht="14.25" x14ac:dyDescent="0.2">
      <c r="A67" s="28">
        <v>2</v>
      </c>
      <c r="B67" s="293" t="str">
        <f>+B66</f>
        <v>NONE</v>
      </c>
      <c r="C67" s="294"/>
      <c r="D67" s="299"/>
      <c r="E67" s="267"/>
      <c r="F67" s="267"/>
      <c r="G67" s="267"/>
      <c r="H67" s="267"/>
      <c r="I67" s="267"/>
      <c r="J67" s="268"/>
      <c r="K67" s="300">
        <f>+K66</f>
        <v>0</v>
      </c>
      <c r="L67" s="301"/>
      <c r="M67" s="25">
        <f>ROUND(D67*K67,0)</f>
        <v>0</v>
      </c>
      <c r="N67" s="13"/>
      <c r="O67" s="13"/>
      <c r="P67" s="13"/>
      <c r="Q67" s="13"/>
      <c r="R67" s="13"/>
      <c r="S67" s="13"/>
      <c r="T67" s="13"/>
      <c r="U67" s="13"/>
      <c r="V67" s="46"/>
      <c r="W67" s="46"/>
    </row>
    <row r="68" spans="1:23" ht="14.25" x14ac:dyDescent="0.2">
      <c r="A68" s="28">
        <v>3</v>
      </c>
      <c r="B68" s="293" t="str">
        <f>+B67</f>
        <v>NONE</v>
      </c>
      <c r="C68" s="294"/>
      <c r="D68" s="299"/>
      <c r="E68" s="267"/>
      <c r="F68" s="267"/>
      <c r="G68" s="267"/>
      <c r="H68" s="267"/>
      <c r="I68" s="267"/>
      <c r="J68" s="268"/>
      <c r="K68" s="300">
        <f>+K67</f>
        <v>0</v>
      </c>
      <c r="L68" s="301"/>
      <c r="M68" s="25">
        <f>ROUND(D68*K68,0)</f>
        <v>0</v>
      </c>
      <c r="N68" s="13"/>
      <c r="O68" s="13"/>
      <c r="P68" s="13"/>
      <c r="Q68" s="13"/>
      <c r="R68" s="13"/>
      <c r="S68" s="13"/>
      <c r="T68" s="13"/>
      <c r="U68" s="13"/>
      <c r="V68" s="46"/>
      <c r="W68" s="46"/>
    </row>
    <row r="69" spans="1:23" ht="14.25" x14ac:dyDescent="0.2">
      <c r="A69" s="28">
        <v>4</v>
      </c>
      <c r="B69" s="293" t="str">
        <f>+B68</f>
        <v>NONE</v>
      </c>
      <c r="C69" s="294"/>
      <c r="D69" s="299"/>
      <c r="E69" s="267"/>
      <c r="F69" s="267"/>
      <c r="G69" s="267"/>
      <c r="H69" s="267"/>
      <c r="I69" s="267"/>
      <c r="J69" s="268"/>
      <c r="K69" s="300">
        <f>+K68</f>
        <v>0</v>
      </c>
      <c r="L69" s="301"/>
      <c r="M69" s="25">
        <f>ROUND(D69*K69,0)</f>
        <v>0</v>
      </c>
      <c r="N69" s="13"/>
      <c r="O69" s="13"/>
      <c r="P69" s="13"/>
      <c r="Q69" s="13"/>
      <c r="R69" s="13"/>
      <c r="S69" s="13"/>
      <c r="T69" s="13"/>
      <c r="U69" s="13"/>
      <c r="V69" s="46"/>
      <c r="W69" s="46"/>
    </row>
    <row r="70" spans="1:23" ht="15" x14ac:dyDescent="0.25">
      <c r="A70" s="257" t="s">
        <v>44</v>
      </c>
      <c r="B70" s="258"/>
      <c r="C70" s="258"/>
      <c r="D70" s="258"/>
      <c r="E70" s="258"/>
      <c r="F70" s="258"/>
      <c r="G70" s="258"/>
      <c r="H70" s="258"/>
      <c r="I70" s="258"/>
      <c r="J70" s="258"/>
      <c r="K70" s="258"/>
      <c r="L70" s="259"/>
      <c r="M70" s="35">
        <f>SUM(M66:M69)</f>
        <v>0</v>
      </c>
      <c r="N70" s="13"/>
      <c r="O70" s="13"/>
      <c r="P70" s="13"/>
      <c r="Q70" s="13"/>
      <c r="R70" s="13"/>
      <c r="S70" s="13"/>
      <c r="T70" s="13"/>
      <c r="U70" s="13"/>
      <c r="V70" s="46"/>
      <c r="W70" s="46"/>
    </row>
    <row r="71" spans="1:23" ht="15" x14ac:dyDescent="0.25">
      <c r="A71" s="262" t="s">
        <v>45</v>
      </c>
      <c r="B71" s="263"/>
      <c r="C71" s="263"/>
      <c r="D71" s="263"/>
      <c r="E71" s="263"/>
      <c r="F71" s="263"/>
      <c r="G71" s="263"/>
      <c r="H71" s="263"/>
      <c r="I71" s="263"/>
      <c r="J71" s="263"/>
      <c r="K71" s="263"/>
      <c r="L71" s="264"/>
      <c r="M71" s="34">
        <f>M63+M70</f>
        <v>0</v>
      </c>
      <c r="N71" s="13"/>
      <c r="O71" s="13"/>
      <c r="P71" s="13"/>
      <c r="Q71" s="13"/>
      <c r="R71" s="13"/>
      <c r="S71" s="13"/>
      <c r="T71" s="13"/>
      <c r="U71" s="13"/>
      <c r="V71" s="46"/>
      <c r="W71" s="46"/>
    </row>
    <row r="72" spans="1:23" ht="14.25" x14ac:dyDescent="0.2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46"/>
      <c r="W72" s="46"/>
    </row>
    <row r="73" spans="1:23" ht="14.25" x14ac:dyDescent="0.2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46"/>
      <c r="W73" s="46"/>
    </row>
    <row r="74" spans="1:23" ht="15" x14ac:dyDescent="0.2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4" t="s">
        <v>49</v>
      </c>
      <c r="L74" s="13"/>
      <c r="M74" s="36">
        <f>M63</f>
        <v>0</v>
      </c>
      <c r="N74" s="13"/>
      <c r="O74" s="13"/>
      <c r="P74" s="13"/>
      <c r="Q74" s="13"/>
      <c r="R74" s="13"/>
      <c r="S74" s="13"/>
      <c r="T74" s="13"/>
      <c r="U74" s="13"/>
      <c r="V74" s="46"/>
      <c r="W74" s="46"/>
    </row>
    <row r="75" spans="1:23" ht="15" x14ac:dyDescent="0.2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4" t="s">
        <v>50</v>
      </c>
      <c r="L75" s="13"/>
      <c r="M75" s="37">
        <f>Consortium!H6+Consortium!H9+Consortium!H12+Consortium!H15+Consortium!H18+Consortium!H21+Consortium!H24+Consortium!H27+Consortium!H30+Consortium!H33</f>
        <v>0</v>
      </c>
      <c r="N75" s="13"/>
      <c r="O75" s="13"/>
      <c r="P75" s="13"/>
      <c r="Q75" s="13"/>
      <c r="R75" s="13"/>
      <c r="S75" s="13"/>
      <c r="T75" s="13"/>
      <c r="U75" s="13"/>
      <c r="V75" s="46"/>
      <c r="W75" s="46"/>
    </row>
    <row r="76" spans="1:23" ht="15" x14ac:dyDescent="0.2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4" t="s">
        <v>51</v>
      </c>
      <c r="L76" s="13"/>
      <c r="M76" s="36">
        <f>M74-M75</f>
        <v>0</v>
      </c>
      <c r="N76" s="13"/>
      <c r="O76" s="13"/>
      <c r="P76" s="13"/>
      <c r="Q76" s="13"/>
      <c r="R76" s="13"/>
      <c r="S76" s="13"/>
      <c r="T76" s="13"/>
      <c r="U76" s="13"/>
      <c r="V76" s="46"/>
      <c r="W76" s="46"/>
    </row>
    <row r="77" spans="1:23" ht="14.25" x14ac:dyDescent="0.2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46"/>
      <c r="W77" s="46"/>
    </row>
    <row r="78" spans="1:23" ht="14.25" x14ac:dyDescent="0.2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46"/>
      <c r="W78" s="46"/>
    </row>
    <row r="79" spans="1:23" ht="14.25" x14ac:dyDescent="0.2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46"/>
      <c r="W79" s="46"/>
    </row>
    <row r="80" spans="1:23" ht="14.25" x14ac:dyDescent="0.2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46"/>
      <c r="W80" s="46"/>
    </row>
    <row r="81" spans="1:23" ht="14.25" x14ac:dyDescent="0.2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46"/>
      <c r="W81" s="46"/>
    </row>
    <row r="82" spans="1:23" ht="14.25" x14ac:dyDescent="0.2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46"/>
      <c r="W82" s="46"/>
    </row>
    <row r="83" spans="1:23" ht="14.25" x14ac:dyDescent="0.2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46"/>
      <c r="W83" s="46"/>
    </row>
    <row r="84" spans="1:23" ht="14.25" x14ac:dyDescent="0.2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46"/>
      <c r="W84" s="46"/>
    </row>
    <row r="85" spans="1:23" ht="14.25" x14ac:dyDescent="0.2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46"/>
      <c r="W85" s="46"/>
    </row>
    <row r="86" spans="1:23" ht="14.25" x14ac:dyDescent="0.2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46"/>
      <c r="W86" s="46"/>
    </row>
    <row r="87" spans="1:23" ht="14.25" x14ac:dyDescent="0.2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46"/>
      <c r="W87" s="46"/>
    </row>
    <row r="88" spans="1:23" ht="14.25" x14ac:dyDescent="0.2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46"/>
      <c r="W88" s="46"/>
    </row>
    <row r="89" spans="1:23" ht="14.25" x14ac:dyDescent="0.2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46"/>
      <c r="W89" s="46"/>
    </row>
    <row r="90" spans="1:23" ht="14.25" x14ac:dyDescent="0.2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46"/>
      <c r="W90" s="46"/>
    </row>
    <row r="91" spans="1:23" ht="14.25" x14ac:dyDescent="0.2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46"/>
      <c r="W91" s="46"/>
    </row>
    <row r="92" spans="1:23" ht="14.25" x14ac:dyDescent="0.2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46"/>
      <c r="W92" s="46"/>
    </row>
    <row r="93" spans="1:23" ht="14.25" x14ac:dyDescent="0.2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46"/>
      <c r="W93" s="46"/>
    </row>
    <row r="94" spans="1:23" ht="14.25" x14ac:dyDescent="0.2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46"/>
      <c r="W94" s="46"/>
    </row>
    <row r="95" spans="1:23" ht="14.25" x14ac:dyDescent="0.2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46"/>
      <c r="W95" s="46"/>
    </row>
    <row r="96" spans="1:23" ht="14.25" x14ac:dyDescent="0.2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46"/>
      <c r="W96" s="46"/>
    </row>
    <row r="97" spans="1:23" ht="14.25" x14ac:dyDescent="0.2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46"/>
      <c r="W97" s="46"/>
    </row>
    <row r="98" spans="1:23" ht="14.25" x14ac:dyDescent="0.2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46"/>
      <c r="W98" s="46"/>
    </row>
    <row r="99" spans="1:23" ht="14.25" x14ac:dyDescent="0.2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46"/>
      <c r="W99" s="46"/>
    </row>
    <row r="100" spans="1:23" ht="14.25" x14ac:dyDescent="0.2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46"/>
      <c r="W100" s="46"/>
    </row>
    <row r="101" spans="1:23" ht="14.25" x14ac:dyDescent="0.2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46"/>
      <c r="W101" s="46"/>
    </row>
    <row r="102" spans="1:23" ht="14.25" x14ac:dyDescent="0.2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46"/>
      <c r="W102" s="46"/>
    </row>
    <row r="103" spans="1:23" ht="14.25" x14ac:dyDescent="0.2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46"/>
      <c r="W103" s="46"/>
    </row>
    <row r="104" spans="1:23" ht="14.25" x14ac:dyDescent="0.2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46"/>
      <c r="W104" s="46"/>
    </row>
    <row r="105" spans="1:23" ht="14.25" x14ac:dyDescent="0.2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46"/>
      <c r="W105" s="46"/>
    </row>
    <row r="106" spans="1:23" ht="14.25" x14ac:dyDescent="0.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46"/>
      <c r="W106" s="46"/>
    </row>
    <row r="107" spans="1:23" ht="14.25" x14ac:dyDescent="0.2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46"/>
      <c r="W107" s="46"/>
    </row>
    <row r="108" spans="1:23" ht="14.25" x14ac:dyDescent="0.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46"/>
      <c r="W108" s="46"/>
    </row>
    <row r="109" spans="1:23" ht="14.25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46"/>
      <c r="W109" s="46"/>
    </row>
    <row r="110" spans="1:23" ht="14.25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46"/>
      <c r="W110" s="46"/>
    </row>
    <row r="111" spans="1:23" ht="14.25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46"/>
      <c r="W111" s="46"/>
    </row>
    <row r="112" spans="1:23" ht="14.25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46"/>
      <c r="W112" s="46"/>
    </row>
    <row r="113" spans="1:23" ht="14.25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46"/>
      <c r="W113" s="46"/>
    </row>
    <row r="114" spans="1:23" ht="14.25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46"/>
      <c r="W114" s="46"/>
    </row>
    <row r="115" spans="1:23" ht="14.25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46"/>
      <c r="W115" s="46"/>
    </row>
    <row r="116" spans="1:23" ht="14.25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46"/>
      <c r="W116" s="46"/>
    </row>
    <row r="117" spans="1:23" ht="14.25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46"/>
      <c r="W117" s="46"/>
    </row>
    <row r="118" spans="1:23" ht="14.25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46"/>
      <c r="W118" s="46"/>
    </row>
    <row r="119" spans="1:23" ht="14.25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46"/>
      <c r="W119" s="46"/>
    </row>
    <row r="120" spans="1:23" ht="14.25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46"/>
      <c r="W120" s="46"/>
    </row>
    <row r="121" spans="1:23" ht="14.25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46"/>
      <c r="W121" s="46"/>
    </row>
    <row r="122" spans="1:23" ht="14.25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46"/>
      <c r="W122" s="46"/>
    </row>
    <row r="123" spans="1:23" ht="14.25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46"/>
      <c r="W123" s="46"/>
    </row>
    <row r="124" spans="1:23" ht="14.25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46"/>
      <c r="W124" s="46"/>
    </row>
    <row r="125" spans="1:23" ht="14.25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46"/>
      <c r="W125" s="46"/>
    </row>
    <row r="126" spans="1:23" ht="14.25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46"/>
      <c r="W126" s="46"/>
    </row>
    <row r="127" spans="1:23" ht="14.25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46"/>
      <c r="W127" s="46"/>
    </row>
    <row r="128" spans="1:23" ht="14.25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46"/>
      <c r="W128" s="46"/>
    </row>
    <row r="129" spans="1:23" ht="14.25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46"/>
      <c r="W129" s="46"/>
    </row>
    <row r="130" spans="1:23" ht="14.25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46"/>
      <c r="W130" s="46"/>
    </row>
    <row r="131" spans="1:23" ht="14.25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46"/>
      <c r="W131" s="46"/>
    </row>
    <row r="132" spans="1:23" ht="14.25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46"/>
      <c r="W132" s="46"/>
    </row>
    <row r="133" spans="1:23" ht="14.25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46"/>
      <c r="W133" s="46"/>
    </row>
    <row r="134" spans="1:23" ht="14.25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46"/>
      <c r="W134" s="46"/>
    </row>
    <row r="135" spans="1:23" ht="14.25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46"/>
      <c r="W135" s="46"/>
    </row>
    <row r="136" spans="1:23" ht="14.25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46"/>
      <c r="W136" s="46"/>
    </row>
    <row r="137" spans="1:23" ht="14.25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46"/>
      <c r="W137" s="46"/>
    </row>
    <row r="138" spans="1:23" ht="14.25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46"/>
      <c r="W138" s="46"/>
    </row>
    <row r="139" spans="1:23" ht="14.25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46"/>
      <c r="W139" s="46"/>
    </row>
    <row r="140" spans="1:23" ht="14.25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46"/>
      <c r="W140" s="46"/>
    </row>
    <row r="141" spans="1:23" ht="14.25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46"/>
      <c r="W141" s="46"/>
    </row>
    <row r="142" spans="1:23" ht="14.25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46"/>
      <c r="W142" s="46"/>
    </row>
    <row r="143" spans="1:23" ht="14.25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46"/>
      <c r="W143" s="46"/>
    </row>
    <row r="144" spans="1:23" ht="14.25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46"/>
      <c r="W144" s="46"/>
    </row>
    <row r="145" spans="1:23" ht="14.25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46"/>
      <c r="W145" s="46"/>
    </row>
    <row r="146" spans="1:23" ht="14.25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46"/>
      <c r="W146" s="46"/>
    </row>
    <row r="147" spans="1:23" ht="14.25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46"/>
      <c r="W147" s="46"/>
    </row>
    <row r="148" spans="1:23" ht="14.25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46"/>
      <c r="W148" s="46"/>
    </row>
    <row r="149" spans="1:23" ht="14.25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46"/>
      <c r="W149" s="46"/>
    </row>
    <row r="150" spans="1:23" ht="14.25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46"/>
      <c r="W150" s="46"/>
    </row>
    <row r="151" spans="1:23" ht="14.25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46"/>
      <c r="W151" s="46"/>
    </row>
    <row r="152" spans="1:23" ht="14.25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46"/>
      <c r="W152" s="46"/>
    </row>
    <row r="153" spans="1:23" ht="14.25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46"/>
      <c r="W153" s="46"/>
    </row>
    <row r="154" spans="1:23" ht="14.25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46"/>
      <c r="W154" s="46"/>
    </row>
    <row r="155" spans="1:23" ht="14.25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46"/>
      <c r="W155" s="46"/>
    </row>
    <row r="156" spans="1:23" ht="14.25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46"/>
      <c r="W156" s="46"/>
    </row>
    <row r="157" spans="1:23" ht="14.25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46"/>
      <c r="W157" s="46"/>
    </row>
    <row r="158" spans="1:23" ht="14.25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46"/>
      <c r="W158" s="46"/>
    </row>
    <row r="159" spans="1:23" ht="14.25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46"/>
      <c r="W159" s="46"/>
    </row>
    <row r="160" spans="1:23" ht="14.25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46"/>
      <c r="W160" s="46"/>
    </row>
    <row r="161" spans="1:23" ht="14.25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46"/>
      <c r="W161" s="46"/>
    </row>
    <row r="162" spans="1:23" ht="14.25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46"/>
      <c r="W162" s="46"/>
    </row>
    <row r="163" spans="1:23" ht="14.25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46"/>
      <c r="W163" s="46"/>
    </row>
    <row r="164" spans="1:23" ht="14.25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46"/>
      <c r="W164" s="46"/>
    </row>
    <row r="165" spans="1:23" ht="14.25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46"/>
      <c r="W165" s="46"/>
    </row>
    <row r="166" spans="1:23" ht="14.25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46"/>
      <c r="W166" s="46"/>
    </row>
    <row r="167" spans="1:23" ht="14.25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46"/>
      <c r="W167" s="46"/>
    </row>
    <row r="168" spans="1:23" ht="14.25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46"/>
      <c r="W168" s="46"/>
    </row>
    <row r="169" spans="1:23" ht="14.25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46"/>
      <c r="W169" s="46"/>
    </row>
    <row r="170" spans="1:23" ht="14.25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46"/>
      <c r="W170" s="46"/>
    </row>
    <row r="171" spans="1:23" ht="14.25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46"/>
      <c r="W171" s="46"/>
    </row>
    <row r="172" spans="1:23" ht="14.25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46"/>
      <c r="W172" s="46"/>
    </row>
    <row r="173" spans="1:23" ht="14.25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46"/>
      <c r="W173" s="46"/>
    </row>
    <row r="174" spans="1:23" ht="14.25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46"/>
      <c r="W174" s="46"/>
    </row>
    <row r="175" spans="1:23" ht="14.25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46"/>
      <c r="W175" s="46"/>
    </row>
    <row r="176" spans="1:23" ht="14.25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46"/>
      <c r="W176" s="46"/>
    </row>
    <row r="177" spans="1:23" ht="14.25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46"/>
      <c r="W177" s="46"/>
    </row>
    <row r="178" spans="1:23" ht="14.25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46"/>
      <c r="W178" s="46"/>
    </row>
    <row r="179" spans="1:23" ht="14.25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46"/>
      <c r="W179" s="46"/>
    </row>
    <row r="180" spans="1:23" ht="14.25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46"/>
      <c r="W180" s="46"/>
    </row>
    <row r="181" spans="1:23" ht="14.25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46"/>
      <c r="W181" s="46"/>
    </row>
    <row r="182" spans="1:23" ht="14.25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46"/>
      <c r="W182" s="46"/>
    </row>
    <row r="183" spans="1:23" ht="14.25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46"/>
      <c r="W183" s="46"/>
    </row>
    <row r="184" spans="1:23" ht="14.25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46"/>
      <c r="W184" s="46"/>
    </row>
    <row r="185" spans="1:23" ht="14.25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46"/>
      <c r="W185" s="46"/>
    </row>
    <row r="186" spans="1:23" ht="14.25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46"/>
      <c r="W186" s="46"/>
    </row>
    <row r="187" spans="1:23" ht="14.25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46"/>
      <c r="W187" s="46"/>
    </row>
    <row r="188" spans="1:23" ht="14.25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46"/>
      <c r="W188" s="46"/>
    </row>
    <row r="189" spans="1:23" ht="14.25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46"/>
      <c r="W189" s="46"/>
    </row>
    <row r="190" spans="1:23" ht="14.25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46"/>
      <c r="W190" s="46"/>
    </row>
    <row r="191" spans="1:23" ht="14.25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46"/>
      <c r="W191" s="46"/>
    </row>
    <row r="192" spans="1:23" ht="14.25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46"/>
      <c r="W192" s="46"/>
    </row>
    <row r="193" spans="1:23" ht="14.25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46"/>
      <c r="W193" s="46"/>
    </row>
    <row r="194" spans="1:23" ht="14.25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46"/>
      <c r="W194" s="46"/>
    </row>
    <row r="195" spans="1:23" ht="14.25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46"/>
      <c r="W195" s="46"/>
    </row>
    <row r="196" spans="1:23" ht="14.25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46"/>
      <c r="W196" s="46"/>
    </row>
    <row r="197" spans="1:23" ht="14.25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46"/>
      <c r="W197" s="46"/>
    </row>
    <row r="198" spans="1:23" ht="14.25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46"/>
      <c r="W198" s="46"/>
    </row>
    <row r="199" spans="1:23" ht="14.25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46"/>
      <c r="W199" s="46"/>
    </row>
    <row r="200" spans="1:23" ht="14.25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46"/>
      <c r="W200" s="46"/>
    </row>
    <row r="201" spans="1:23" ht="14.25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46"/>
      <c r="W201" s="46"/>
    </row>
    <row r="202" spans="1:23" ht="14.25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46"/>
      <c r="W202" s="46"/>
    </row>
    <row r="203" spans="1:23" ht="14.25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46"/>
      <c r="W203" s="46"/>
    </row>
    <row r="204" spans="1:23" ht="14.25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46"/>
      <c r="W204" s="46"/>
    </row>
    <row r="205" spans="1:23" ht="14.25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46"/>
      <c r="W205" s="46"/>
    </row>
    <row r="206" spans="1:23" ht="14.25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46"/>
      <c r="W206" s="46"/>
    </row>
    <row r="207" spans="1:23" ht="14.25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46"/>
      <c r="W207" s="46"/>
    </row>
    <row r="208" spans="1:23" ht="14.25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46"/>
      <c r="W208" s="46"/>
    </row>
    <row r="209" spans="1:23" ht="14.25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46"/>
      <c r="W209" s="46"/>
    </row>
    <row r="210" spans="1:23" ht="14.25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46"/>
      <c r="W210" s="46"/>
    </row>
    <row r="211" spans="1:23" ht="14.25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46"/>
      <c r="W211" s="46"/>
    </row>
    <row r="212" spans="1:23" ht="14.25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46"/>
      <c r="W212" s="46"/>
    </row>
    <row r="213" spans="1:23" ht="14.25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46"/>
      <c r="W213" s="46"/>
    </row>
    <row r="214" spans="1:23" ht="14.25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46"/>
      <c r="W214" s="46"/>
    </row>
    <row r="215" spans="1:23" ht="14.25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46"/>
      <c r="W215" s="46"/>
    </row>
    <row r="216" spans="1:23" ht="14.25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46"/>
      <c r="W216" s="46"/>
    </row>
    <row r="217" spans="1:23" ht="14.25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46"/>
      <c r="W217" s="46"/>
    </row>
    <row r="218" spans="1:23" ht="14.25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46"/>
      <c r="W218" s="46"/>
    </row>
    <row r="219" spans="1:23" ht="14.25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46"/>
      <c r="W219" s="46"/>
    </row>
    <row r="220" spans="1:23" ht="14.25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46"/>
      <c r="W220" s="46"/>
    </row>
    <row r="221" spans="1:23" ht="14.25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46"/>
      <c r="W221" s="46"/>
    </row>
    <row r="222" spans="1:23" ht="14.25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46"/>
      <c r="W222" s="46"/>
    </row>
    <row r="223" spans="1:23" ht="14.25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46"/>
      <c r="W223" s="46"/>
    </row>
    <row r="224" spans="1:23" ht="14.25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46"/>
      <c r="W224" s="46"/>
    </row>
    <row r="225" spans="1:23" ht="14.25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46"/>
      <c r="W225" s="46"/>
    </row>
    <row r="226" spans="1:23" ht="14.25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46"/>
      <c r="W226" s="46"/>
    </row>
    <row r="227" spans="1:23" ht="14.25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46"/>
      <c r="W227" s="46"/>
    </row>
    <row r="228" spans="1:23" x14ac:dyDescent="0.2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</row>
    <row r="229" spans="1:23" x14ac:dyDescent="0.2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</row>
    <row r="230" spans="1:23" x14ac:dyDescent="0.2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</row>
    <row r="231" spans="1:23" x14ac:dyDescent="0.2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</row>
    <row r="232" spans="1:23" x14ac:dyDescent="0.2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</row>
    <row r="233" spans="1:23" x14ac:dyDescent="0.2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</row>
    <row r="234" spans="1:23" x14ac:dyDescent="0.2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</row>
    <row r="235" spans="1:23" x14ac:dyDescent="0.2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</row>
    <row r="236" spans="1:23" x14ac:dyDescent="0.2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</row>
    <row r="237" spans="1:23" x14ac:dyDescent="0.2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</row>
    <row r="238" spans="1:23" x14ac:dyDescent="0.2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</row>
    <row r="239" spans="1:23" x14ac:dyDescent="0.2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</row>
    <row r="240" spans="1:23" x14ac:dyDescent="0.2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</row>
    <row r="241" spans="1:23" x14ac:dyDescent="0.2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</row>
    <row r="242" spans="1:23" x14ac:dyDescent="0.2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</row>
    <row r="243" spans="1:23" x14ac:dyDescent="0.2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</row>
    <row r="244" spans="1:23" x14ac:dyDescent="0.2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</row>
    <row r="245" spans="1:23" x14ac:dyDescent="0.2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</row>
    <row r="246" spans="1:23" x14ac:dyDescent="0.2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</row>
    <row r="247" spans="1:23" x14ac:dyDescent="0.2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</row>
    <row r="248" spans="1:23" x14ac:dyDescent="0.2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</row>
    <row r="249" spans="1:23" x14ac:dyDescent="0.2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</row>
    <row r="250" spans="1:23" x14ac:dyDescent="0.2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</row>
    <row r="251" spans="1:23" x14ac:dyDescent="0.2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</row>
    <row r="252" spans="1:23" x14ac:dyDescent="0.2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</row>
    <row r="253" spans="1:23" x14ac:dyDescent="0.2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</row>
    <row r="254" spans="1:23" x14ac:dyDescent="0.2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</row>
    <row r="255" spans="1:23" x14ac:dyDescent="0.2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</row>
    <row r="256" spans="1:23" x14ac:dyDescent="0.2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</row>
    <row r="257" spans="1:23" x14ac:dyDescent="0.2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</row>
    <row r="258" spans="1:23" x14ac:dyDescent="0.2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</row>
    <row r="259" spans="1:23" x14ac:dyDescent="0.2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</row>
    <row r="260" spans="1:23" x14ac:dyDescent="0.2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</row>
    <row r="261" spans="1:23" x14ac:dyDescent="0.2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</row>
    <row r="262" spans="1:23" x14ac:dyDescent="0.2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</row>
    <row r="263" spans="1:23" x14ac:dyDescent="0.2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</row>
    <row r="264" spans="1:23" x14ac:dyDescent="0.2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</row>
    <row r="265" spans="1:23" x14ac:dyDescent="0.2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</row>
    <row r="266" spans="1:23" x14ac:dyDescent="0.2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</row>
    <row r="267" spans="1:23" x14ac:dyDescent="0.2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</row>
    <row r="268" spans="1:23" x14ac:dyDescent="0.2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</row>
    <row r="269" spans="1:23" x14ac:dyDescent="0.2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</row>
    <row r="270" spans="1:23" x14ac:dyDescent="0.2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</row>
    <row r="271" spans="1:23" x14ac:dyDescent="0.2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</row>
    <row r="272" spans="1:23" x14ac:dyDescent="0.2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</row>
    <row r="273" spans="1:23" x14ac:dyDescent="0.2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</row>
    <row r="274" spans="1:23" x14ac:dyDescent="0.2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</row>
    <row r="275" spans="1:23" x14ac:dyDescent="0.2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</row>
    <row r="276" spans="1:23" x14ac:dyDescent="0.2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</row>
    <row r="277" spans="1:23" x14ac:dyDescent="0.2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</row>
    <row r="278" spans="1:23" x14ac:dyDescent="0.2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</row>
    <row r="279" spans="1:23" x14ac:dyDescent="0.2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</row>
    <row r="280" spans="1:23" x14ac:dyDescent="0.2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</row>
    <row r="281" spans="1:23" x14ac:dyDescent="0.2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</row>
    <row r="282" spans="1:23" x14ac:dyDescent="0.2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</row>
  </sheetData>
  <mergeCells count="80">
    <mergeCell ref="B22:C22"/>
    <mergeCell ref="B27:C27"/>
    <mergeCell ref="D9:D10"/>
    <mergeCell ref="F9:F10"/>
    <mergeCell ref="A21:M21"/>
    <mergeCell ref="G9:G10"/>
    <mergeCell ref="C9:C10"/>
    <mergeCell ref="A20:J20"/>
    <mergeCell ref="M9:M10"/>
    <mergeCell ref="H9:J9"/>
    <mergeCell ref="K9:K10"/>
    <mergeCell ref="L9:L10"/>
    <mergeCell ref="B23:C23"/>
    <mergeCell ref="B24:C24"/>
    <mergeCell ref="B25:C25"/>
    <mergeCell ref="B28:C28"/>
    <mergeCell ref="B26:C26"/>
    <mergeCell ref="B37:L37"/>
    <mergeCell ref="B38:L38"/>
    <mergeCell ref="A39:L39"/>
    <mergeCell ref="B35:L35"/>
    <mergeCell ref="B34:L34"/>
    <mergeCell ref="A33:M33"/>
    <mergeCell ref="A32:J32"/>
    <mergeCell ref="B30:C30"/>
    <mergeCell ref="B31:C31"/>
    <mergeCell ref="A40:M40"/>
    <mergeCell ref="B29:C29"/>
    <mergeCell ref="B66:C66"/>
    <mergeCell ref="A64:M64"/>
    <mergeCell ref="C46:L46"/>
    <mergeCell ref="C47:L47"/>
    <mergeCell ref="C48:L48"/>
    <mergeCell ref="C49:L49"/>
    <mergeCell ref="A50:L50"/>
    <mergeCell ref="A62:L62"/>
    <mergeCell ref="B59:L59"/>
    <mergeCell ref="B60:L60"/>
    <mergeCell ref="B61:L61"/>
    <mergeCell ref="B65:C65"/>
    <mergeCell ref="D66:J66"/>
    <mergeCell ref="D68:J68"/>
    <mergeCell ref="D69:J69"/>
    <mergeCell ref="K66:L66"/>
    <mergeCell ref="K67:L67"/>
    <mergeCell ref="K68:L68"/>
    <mergeCell ref="K69:L69"/>
    <mergeCell ref="D67:J67"/>
    <mergeCell ref="D1:M1"/>
    <mergeCell ref="D2:M2"/>
    <mergeCell ref="A63:L63"/>
    <mergeCell ref="A71:L71"/>
    <mergeCell ref="D65:J65"/>
    <mergeCell ref="K65:L65"/>
    <mergeCell ref="A70:L70"/>
    <mergeCell ref="B67:C67"/>
    <mergeCell ref="B68:C68"/>
    <mergeCell ref="B69:C69"/>
    <mergeCell ref="E9:E10"/>
    <mergeCell ref="D3:M3"/>
    <mergeCell ref="D4:M5"/>
    <mergeCell ref="F7:G7"/>
    <mergeCell ref="H7:I7"/>
    <mergeCell ref="J7:K7"/>
    <mergeCell ref="A8:M8"/>
    <mergeCell ref="A9:B10"/>
    <mergeCell ref="B58:L58"/>
    <mergeCell ref="B57:L57"/>
    <mergeCell ref="B56:L56"/>
    <mergeCell ref="B55:L55"/>
    <mergeCell ref="B54:L54"/>
    <mergeCell ref="B53:L53"/>
    <mergeCell ref="B52:L52"/>
    <mergeCell ref="A51:M51"/>
    <mergeCell ref="C41:L41"/>
    <mergeCell ref="C42:L42"/>
    <mergeCell ref="A43:L43"/>
    <mergeCell ref="A44:M44"/>
    <mergeCell ref="C45:L45"/>
    <mergeCell ref="B36:L36"/>
  </mergeCells>
  <phoneticPr fontId="4" type="noConversion"/>
  <pageMargins left="0.25" right="0.25" top="0.75" bottom="0.75" header="0.3" footer="0.3"/>
  <pageSetup scale="63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10"/>
  <sheetViews>
    <sheetView zoomScale="80" zoomScaleNormal="80" workbookViewId="0">
      <selection activeCell="A7" sqref="A7"/>
    </sheetView>
  </sheetViews>
  <sheetFormatPr defaultColWidth="9.140625" defaultRowHeight="12.75" x14ac:dyDescent="0.2"/>
  <cols>
    <col min="1" max="1" width="3.140625" style="2" bestFit="1" customWidth="1"/>
    <col min="2" max="2" width="28.140625" style="2" customWidth="1"/>
    <col min="3" max="3" width="5.28515625" style="2" bestFit="1" customWidth="1"/>
    <col min="4" max="4" width="18.5703125" style="2" customWidth="1"/>
    <col min="5" max="5" width="16.85546875" style="2" customWidth="1"/>
    <col min="6" max="6" width="11.42578125" style="2" customWidth="1"/>
    <col min="7" max="7" width="9.140625" style="2" customWidth="1"/>
    <col min="8" max="10" width="6.42578125" style="2" customWidth="1"/>
    <col min="11" max="11" width="12.5703125" style="2" customWidth="1"/>
    <col min="12" max="12" width="11.7109375" style="2" customWidth="1"/>
    <col min="13" max="13" width="12.7109375" style="2" customWidth="1"/>
    <col min="14" max="14" width="4.140625" style="2" customWidth="1"/>
    <col min="15" max="15" width="12.5703125" style="2" customWidth="1"/>
    <col min="16" max="16" width="9.140625" style="2"/>
    <col min="17" max="17" width="21.5703125" style="2" customWidth="1"/>
    <col min="18" max="18" width="13" style="2" customWidth="1"/>
    <col min="19" max="16384" width="9.140625" style="2"/>
  </cols>
  <sheetData>
    <row r="1" spans="1:22" ht="15" x14ac:dyDescent="0.25">
      <c r="A1" s="13"/>
      <c r="B1" s="14" t="s">
        <v>71</v>
      </c>
      <c r="C1" s="13"/>
      <c r="D1" s="272">
        <f>+Summary!D3</f>
        <v>0</v>
      </c>
      <c r="E1" s="273"/>
      <c r="F1" s="273"/>
      <c r="G1" s="273"/>
      <c r="H1" s="273"/>
      <c r="I1" s="273"/>
      <c r="J1" s="274"/>
      <c r="K1" s="274"/>
      <c r="L1" s="274"/>
      <c r="M1" s="275"/>
      <c r="N1" s="13"/>
      <c r="O1" s="13"/>
      <c r="P1" s="13"/>
      <c r="Q1" s="13"/>
      <c r="R1" s="13"/>
      <c r="S1" s="13"/>
      <c r="T1" s="13"/>
      <c r="U1" s="13"/>
    </row>
    <row r="2" spans="1:22" ht="15" x14ac:dyDescent="0.25">
      <c r="A2" s="13"/>
      <c r="B2" s="14" t="s">
        <v>73</v>
      </c>
      <c r="C2" s="13"/>
      <c r="D2" s="272">
        <f>+Summary!D7</f>
        <v>0</v>
      </c>
      <c r="E2" s="273"/>
      <c r="F2" s="273"/>
      <c r="G2" s="273"/>
      <c r="H2" s="274"/>
      <c r="I2" s="274"/>
      <c r="J2" s="274"/>
      <c r="K2" s="274"/>
      <c r="L2" s="274"/>
      <c r="M2" s="275"/>
      <c r="N2" s="13"/>
      <c r="O2" s="13"/>
      <c r="P2" s="13"/>
      <c r="Q2" s="13"/>
      <c r="R2" s="13"/>
      <c r="S2" s="13"/>
      <c r="T2" s="13"/>
      <c r="U2" s="13"/>
    </row>
    <row r="3" spans="1:22" ht="15" x14ac:dyDescent="0.25">
      <c r="A3" s="13"/>
      <c r="B3" s="14" t="s">
        <v>137</v>
      </c>
      <c r="C3" s="13"/>
      <c r="D3" s="272">
        <f>+Summary!D11</f>
        <v>0</v>
      </c>
      <c r="E3" s="273"/>
      <c r="F3" s="273"/>
      <c r="G3" s="273"/>
      <c r="H3" s="274"/>
      <c r="I3" s="274"/>
      <c r="J3" s="274"/>
      <c r="K3" s="274"/>
      <c r="L3" s="274"/>
      <c r="M3" s="275"/>
      <c r="N3" s="13"/>
      <c r="O3" s="13"/>
      <c r="P3" s="13"/>
      <c r="Q3" s="13"/>
      <c r="R3" s="13"/>
      <c r="S3" s="13"/>
      <c r="T3" s="13"/>
      <c r="U3" s="13"/>
    </row>
    <row r="4" spans="1:22" ht="14.25" x14ac:dyDescent="0.2">
      <c r="A4" s="13"/>
      <c r="B4" s="14" t="s">
        <v>72</v>
      </c>
      <c r="C4" s="13"/>
      <c r="D4" s="284">
        <f>+Summary!D13</f>
        <v>0</v>
      </c>
      <c r="E4" s="285"/>
      <c r="F4" s="285"/>
      <c r="G4" s="285"/>
      <c r="H4" s="285"/>
      <c r="I4" s="285"/>
      <c r="J4" s="285"/>
      <c r="K4" s="285"/>
      <c r="L4" s="285"/>
      <c r="M4" s="286"/>
      <c r="N4" s="13"/>
      <c r="O4" s="13"/>
      <c r="P4" s="13"/>
      <c r="Q4" s="13"/>
      <c r="R4" s="13"/>
      <c r="S4" s="13"/>
      <c r="T4" s="13"/>
      <c r="U4" s="13"/>
    </row>
    <row r="5" spans="1:22" ht="15" x14ac:dyDescent="0.25">
      <c r="A5" s="13"/>
      <c r="B5" s="15"/>
      <c r="C5" s="13"/>
      <c r="D5" s="287"/>
      <c r="E5" s="288"/>
      <c r="F5" s="288"/>
      <c r="G5" s="288"/>
      <c r="H5" s="288"/>
      <c r="I5" s="288"/>
      <c r="J5" s="288"/>
      <c r="K5" s="288"/>
      <c r="L5" s="288"/>
      <c r="M5" s="289"/>
      <c r="N5" s="13"/>
      <c r="O5" s="13"/>
      <c r="P5" s="13"/>
      <c r="Q5" s="13"/>
      <c r="R5" s="13"/>
      <c r="S5" s="13"/>
      <c r="T5" s="13"/>
      <c r="U5" s="13"/>
    </row>
    <row r="6" spans="1:22" ht="15" x14ac:dyDescent="0.25">
      <c r="A6" s="13"/>
      <c r="B6" s="15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</row>
    <row r="7" spans="1:22" ht="15" x14ac:dyDescent="0.25">
      <c r="A7" s="17" t="s">
        <v>64</v>
      </c>
      <c r="B7" s="13"/>
      <c r="C7" s="19"/>
      <c r="D7" s="20" t="s">
        <v>46</v>
      </c>
      <c r="E7" s="20"/>
      <c r="F7" s="279" t="str">
        <f>IF(+Summary!I18&gt;0,Summary!I18," ")</f>
        <v xml:space="preserve"> </v>
      </c>
      <c r="G7" s="280"/>
      <c r="H7" s="278" t="s">
        <v>47</v>
      </c>
      <c r="I7" s="278"/>
      <c r="J7" s="279" t="str">
        <f>IF(+Summary!I19&gt;0,Summary!I19," ")</f>
        <v xml:space="preserve"> </v>
      </c>
      <c r="K7" s="280"/>
      <c r="L7" s="13"/>
      <c r="M7" s="13"/>
      <c r="N7" s="13"/>
      <c r="O7" s="118" t="s">
        <v>65</v>
      </c>
      <c r="P7" s="13"/>
      <c r="Q7" s="13"/>
      <c r="R7" s="13"/>
      <c r="S7" s="13"/>
      <c r="T7" s="13"/>
      <c r="U7" s="13"/>
    </row>
    <row r="8" spans="1:22" ht="15" x14ac:dyDescent="0.25">
      <c r="A8" s="281" t="s">
        <v>14</v>
      </c>
      <c r="B8" s="282"/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3"/>
      <c r="N8" s="13"/>
      <c r="O8" s="119"/>
      <c r="P8" s="13"/>
      <c r="Q8" s="13"/>
      <c r="R8" s="13"/>
      <c r="S8" s="13"/>
      <c r="T8" s="13"/>
      <c r="U8" s="13"/>
    </row>
    <row r="9" spans="1:22" ht="12.75" customHeight="1" x14ac:dyDescent="0.2">
      <c r="A9" s="295" t="s">
        <v>0</v>
      </c>
      <c r="B9" s="296"/>
      <c r="C9" s="276" t="s">
        <v>1</v>
      </c>
      <c r="D9" s="276" t="s">
        <v>2</v>
      </c>
      <c r="E9" s="276" t="s">
        <v>121</v>
      </c>
      <c r="F9" s="265" t="s">
        <v>3</v>
      </c>
      <c r="G9" s="265" t="s">
        <v>4</v>
      </c>
      <c r="H9" s="267" t="s">
        <v>8</v>
      </c>
      <c r="I9" s="267"/>
      <c r="J9" s="268"/>
      <c r="K9" s="265" t="s">
        <v>9</v>
      </c>
      <c r="L9" s="265" t="s">
        <v>10</v>
      </c>
      <c r="M9" s="265" t="s">
        <v>11</v>
      </c>
      <c r="N9" s="13"/>
      <c r="O9" s="120"/>
      <c r="P9" s="13"/>
      <c r="Q9" s="127"/>
      <c r="R9" s="128"/>
      <c r="S9" s="129"/>
      <c r="T9" s="129"/>
      <c r="U9" s="127"/>
      <c r="V9" s="128"/>
    </row>
    <row r="10" spans="1:22" ht="26.25" customHeight="1" x14ac:dyDescent="0.2">
      <c r="A10" s="297"/>
      <c r="B10" s="298"/>
      <c r="C10" s="277"/>
      <c r="D10" s="277"/>
      <c r="E10" s="277"/>
      <c r="F10" s="266"/>
      <c r="G10" s="266"/>
      <c r="H10" s="22" t="s">
        <v>7</v>
      </c>
      <c r="I10" s="22" t="s">
        <v>5</v>
      </c>
      <c r="J10" s="22" t="s">
        <v>6</v>
      </c>
      <c r="K10" s="266"/>
      <c r="L10" s="266"/>
      <c r="M10" s="266"/>
      <c r="N10" s="13"/>
      <c r="O10" s="120"/>
      <c r="P10" s="13"/>
      <c r="Q10" s="129"/>
      <c r="R10" s="130"/>
      <c r="S10" s="130"/>
      <c r="T10" s="66"/>
      <c r="U10" s="127"/>
      <c r="V10" s="128"/>
    </row>
    <row r="11" spans="1:22" ht="14.25" x14ac:dyDescent="0.2">
      <c r="A11" s="23">
        <v>1</v>
      </c>
      <c r="B11" s="30">
        <f>Year4!B11</f>
        <v>0</v>
      </c>
      <c r="C11" s="24"/>
      <c r="D11" s="24" t="str">
        <f>Year4!D11</f>
        <v>PD/PI</v>
      </c>
      <c r="E11" s="124">
        <f>+Year4!E11</f>
        <v>0</v>
      </c>
      <c r="F11" s="49">
        <f>ROUND(Year4!F11*(1+$R$23),0)</f>
        <v>0</v>
      </c>
      <c r="G11" s="168"/>
      <c r="H11" s="75">
        <f t="shared" ref="H11:H19" si="0">G11*12</f>
        <v>0</v>
      </c>
      <c r="I11" s="76"/>
      <c r="J11" s="76"/>
      <c r="K11" s="122">
        <f t="shared" ref="K11:K19" si="1">ROUND(G11*F11,0)</f>
        <v>0</v>
      </c>
      <c r="L11" s="122">
        <f>IF(E11="BU-PROF-FED",+'FB - F&amp;A Rates'!$B$7*K11,IF(E11="BU-STAFF-FED",'FB - F&amp;A Rates'!$B$8*Year5!K11,IF(E11="BU-PROF-NON-FED",+'FB - F&amp;A Rates'!$B$9*Year5!K11,IF(E11="BU-STAFF-NON-FED",+'FB - F&amp;A Rates'!$B$10*Year5!K11,IF(E11="BMC EMPLOYEE",+'FB - F&amp;A Rates'!$B$11*Year5!K11,IF(E11="GRAD STUDENT",+'FB - F&amp;A Rates'!$B$12*Year5!K11,0))))))</f>
        <v>0</v>
      </c>
      <c r="M11" s="122">
        <f t="shared" ref="M11:M19" si="2">ROUND(K11+L11,0)</f>
        <v>0</v>
      </c>
      <c r="N11" s="13"/>
      <c r="O11" s="120"/>
      <c r="P11" s="13"/>
      <c r="Q11" s="129"/>
      <c r="R11" s="62"/>
      <c r="S11" s="62"/>
      <c r="T11" s="131"/>
      <c r="U11" s="129"/>
      <c r="V11" s="128"/>
    </row>
    <row r="12" spans="1:22" ht="14.25" x14ac:dyDescent="0.2">
      <c r="A12" s="28">
        <v>2</v>
      </c>
      <c r="B12" s="30" t="str">
        <f>Year4!B12</f>
        <v/>
      </c>
      <c r="C12" s="24"/>
      <c r="D12" s="24" t="str">
        <f>Year4!D12</f>
        <v/>
      </c>
      <c r="E12" s="124">
        <f>+Year4!E12</f>
        <v>0</v>
      </c>
      <c r="F12" s="49">
        <f>ROUND(Year4!F12*(1+$R$23),0)</f>
        <v>0</v>
      </c>
      <c r="G12" s="168"/>
      <c r="H12" s="75">
        <f t="shared" si="0"/>
        <v>0</v>
      </c>
      <c r="I12" s="76"/>
      <c r="J12" s="76"/>
      <c r="K12" s="122">
        <f t="shared" si="1"/>
        <v>0</v>
      </c>
      <c r="L12" s="122">
        <f>IF(E12="BU-PROF-FED",+'FB - F&amp;A Rates'!$B$7*K12,IF(E12="BU-STAFF-FED",'FB - F&amp;A Rates'!$B$8*Year5!K12,IF(E12="BU-PROF-NON-FED",+'FB - F&amp;A Rates'!$B$9*Year5!K12,IF(E12="BU-STAFF-NON-FED",+'FB - F&amp;A Rates'!$B$10*Year5!K12,IF(E12="BMC EMPLOYEE",+'FB - F&amp;A Rates'!$B$11*Year5!K12,IF(E12="GRAD STUDENT",+'FB - F&amp;A Rates'!$B$12*Year5!K12,0))))))</f>
        <v>0</v>
      </c>
      <c r="M12" s="122">
        <f t="shared" si="2"/>
        <v>0</v>
      </c>
      <c r="N12" s="13"/>
      <c r="O12" s="120"/>
      <c r="P12" s="13"/>
      <c r="Q12" s="129"/>
      <c r="R12" s="62"/>
      <c r="S12" s="62"/>
      <c r="T12" s="131"/>
      <c r="U12" s="129"/>
      <c r="V12" s="128"/>
    </row>
    <row r="13" spans="1:22" ht="14.25" x14ac:dyDescent="0.2">
      <c r="A13" s="28">
        <v>3</v>
      </c>
      <c r="B13" s="30" t="str">
        <f>Year4!B13</f>
        <v/>
      </c>
      <c r="C13" s="24"/>
      <c r="D13" s="24" t="str">
        <f>Year4!D13</f>
        <v/>
      </c>
      <c r="E13" s="124">
        <f>+Year4!E13</f>
        <v>0</v>
      </c>
      <c r="F13" s="49">
        <f>ROUND(Year4!F13*(1+$R$23),0)</f>
        <v>0</v>
      </c>
      <c r="G13" s="168"/>
      <c r="H13" s="75">
        <f t="shared" si="0"/>
        <v>0</v>
      </c>
      <c r="I13" s="76"/>
      <c r="J13" s="76"/>
      <c r="K13" s="122">
        <f t="shared" si="1"/>
        <v>0</v>
      </c>
      <c r="L13" s="122">
        <f>IF(E13="BU-PROF-FED",+'FB - F&amp;A Rates'!$B$7*K13,IF(E13="BU-STAFF-FED",'FB - F&amp;A Rates'!$B$8*Year5!K13,IF(E13="BU-PROF-NON-FED",+'FB - F&amp;A Rates'!$B$9*Year5!K13,IF(E13="BU-STAFF-NON-FED",+'FB - F&amp;A Rates'!$B$10*Year5!K13,IF(E13="BMC EMPLOYEE",+'FB - F&amp;A Rates'!$B$11*Year5!K13,IF(E13="GRAD STUDENT",+'FB - F&amp;A Rates'!$B$12*Year5!K13,0))))))</f>
        <v>0</v>
      </c>
      <c r="M13" s="122">
        <f t="shared" si="2"/>
        <v>0</v>
      </c>
      <c r="N13" s="13"/>
      <c r="O13" s="120"/>
      <c r="P13" s="13"/>
      <c r="Q13" s="129"/>
      <c r="R13" s="62"/>
      <c r="S13" s="132"/>
      <c r="T13" s="129"/>
      <c r="U13" s="129"/>
      <c r="V13" s="128"/>
    </row>
    <row r="14" spans="1:22" ht="14.25" x14ac:dyDescent="0.2">
      <c r="A14" s="28">
        <v>4</v>
      </c>
      <c r="B14" s="30" t="str">
        <f>Year4!B14</f>
        <v/>
      </c>
      <c r="C14" s="24"/>
      <c r="D14" s="24" t="str">
        <f>Year4!D14</f>
        <v/>
      </c>
      <c r="E14" s="124">
        <f>+Year4!E14</f>
        <v>0</v>
      </c>
      <c r="F14" s="49">
        <f>ROUND(Year4!F14*(1+$R$23),0)</f>
        <v>0</v>
      </c>
      <c r="G14" s="168"/>
      <c r="H14" s="75">
        <f t="shared" si="0"/>
        <v>0</v>
      </c>
      <c r="I14" s="76"/>
      <c r="J14" s="76"/>
      <c r="K14" s="122">
        <f t="shared" si="1"/>
        <v>0</v>
      </c>
      <c r="L14" s="122">
        <f>IF(E14="BU-PROF-FED",+'FB - F&amp;A Rates'!$B$7*K14,IF(E14="BU-STAFF-FED",'FB - F&amp;A Rates'!$B$8*Year5!K14,IF(E14="BU-PROF-NON-FED",+'FB - F&amp;A Rates'!$B$9*Year5!K14,IF(E14="BU-STAFF-NON-FED",+'FB - F&amp;A Rates'!$B$10*Year5!K14,IF(E14="BMC EMPLOYEE",+'FB - F&amp;A Rates'!$B$11*Year5!K14,IF(E14="GRAD STUDENT",+'FB - F&amp;A Rates'!$B$12*Year5!K14,0))))))</f>
        <v>0</v>
      </c>
      <c r="M14" s="122">
        <f t="shared" si="2"/>
        <v>0</v>
      </c>
      <c r="N14" s="13"/>
      <c r="O14" s="120"/>
      <c r="P14" s="13"/>
      <c r="Q14" s="129"/>
      <c r="R14" s="62"/>
      <c r="S14" s="62"/>
      <c r="T14" s="129"/>
      <c r="U14" s="129"/>
      <c r="V14" s="128"/>
    </row>
    <row r="15" spans="1:22" ht="15" x14ac:dyDescent="0.25">
      <c r="A15" s="28">
        <v>5</v>
      </c>
      <c r="B15" s="30" t="str">
        <f>Year4!B15</f>
        <v/>
      </c>
      <c r="C15" s="24"/>
      <c r="D15" s="24" t="str">
        <f>Year4!D15</f>
        <v/>
      </c>
      <c r="E15" s="124">
        <f>+Year4!E15</f>
        <v>0</v>
      </c>
      <c r="F15" s="49">
        <f>ROUND(Year4!F15*(1+$R$23),0)</f>
        <v>0</v>
      </c>
      <c r="G15" s="168"/>
      <c r="H15" s="75">
        <f t="shared" si="0"/>
        <v>0</v>
      </c>
      <c r="I15" s="76"/>
      <c r="J15" s="76"/>
      <c r="K15" s="122">
        <f t="shared" si="1"/>
        <v>0</v>
      </c>
      <c r="L15" s="122">
        <f>IF(E15="BU-PROF-FED",+'FB - F&amp;A Rates'!$B$7*K15,IF(E15="BU-STAFF-FED",'FB - F&amp;A Rates'!$B$8*Year5!K15,IF(E15="BU-PROF-NON-FED",+'FB - F&amp;A Rates'!$B$9*Year5!K15,IF(E15="BU-STAFF-NON-FED",+'FB - F&amp;A Rates'!$B$10*Year5!K15,IF(E15="BMC EMPLOYEE",+'FB - F&amp;A Rates'!$B$11*Year5!K15,IF(E15="GRAD STUDENT",+'FB - F&amp;A Rates'!$B$12*Year5!K15,0))))))</f>
        <v>0</v>
      </c>
      <c r="M15" s="122">
        <f t="shared" si="2"/>
        <v>0</v>
      </c>
      <c r="N15" s="13"/>
      <c r="O15" s="120"/>
      <c r="P15" s="13"/>
      <c r="Q15" s="13"/>
      <c r="R15" s="13"/>
      <c r="S15" s="27"/>
      <c r="T15" s="13"/>
      <c r="U15" s="15"/>
    </row>
    <row r="16" spans="1:22" ht="14.25" x14ac:dyDescent="0.2">
      <c r="A16" s="28">
        <v>6</v>
      </c>
      <c r="B16" s="30" t="str">
        <f>Year4!B16</f>
        <v/>
      </c>
      <c r="C16" s="24"/>
      <c r="D16" s="24" t="str">
        <f>Year4!D16</f>
        <v/>
      </c>
      <c r="E16" s="124">
        <f>+Year4!E16</f>
        <v>0</v>
      </c>
      <c r="F16" s="49">
        <f>ROUND(Year4!F16*(1+$R$23),0)</f>
        <v>0</v>
      </c>
      <c r="G16" s="168"/>
      <c r="H16" s="75">
        <f t="shared" si="0"/>
        <v>0</v>
      </c>
      <c r="I16" s="76"/>
      <c r="J16" s="76"/>
      <c r="K16" s="122">
        <f t="shared" si="1"/>
        <v>0</v>
      </c>
      <c r="L16" s="122">
        <f>IF(E16="BU-PROF-FED",+'FB - F&amp;A Rates'!$B$7*K16,IF(E16="BU-STAFF-FED",'FB - F&amp;A Rates'!$B$8*Year5!K16,IF(E16="BU-PROF-NON-FED",+'FB - F&amp;A Rates'!$B$9*Year5!K16,IF(E16="BU-STAFF-NON-FED",+'FB - F&amp;A Rates'!$B$10*Year5!K16,IF(E16="BMC EMPLOYEE",+'FB - F&amp;A Rates'!$B$11*Year5!K16,IF(E16="GRAD STUDENT",+'FB - F&amp;A Rates'!$B$12*Year5!K16,0))))))</f>
        <v>0</v>
      </c>
      <c r="M16" s="122">
        <f t="shared" si="2"/>
        <v>0</v>
      </c>
      <c r="N16" s="13"/>
      <c r="O16" s="120"/>
      <c r="P16" s="13"/>
      <c r="Q16" s="21"/>
      <c r="S16" s="13"/>
      <c r="T16" s="13"/>
      <c r="U16" s="13"/>
    </row>
    <row r="17" spans="1:21" ht="14.25" x14ac:dyDescent="0.2">
      <c r="A17" s="28">
        <v>7</v>
      </c>
      <c r="B17" s="30" t="str">
        <f>Year4!B17</f>
        <v/>
      </c>
      <c r="C17" s="24"/>
      <c r="D17" s="24" t="str">
        <f>Year4!D17</f>
        <v/>
      </c>
      <c r="E17" s="124">
        <f>+Year4!E17</f>
        <v>0</v>
      </c>
      <c r="F17" s="49">
        <f>ROUND(Year4!F17*(1+$R$23),0)</f>
        <v>0</v>
      </c>
      <c r="G17" s="168"/>
      <c r="H17" s="75">
        <f t="shared" si="0"/>
        <v>0</v>
      </c>
      <c r="I17" s="76"/>
      <c r="J17" s="76"/>
      <c r="K17" s="122">
        <f t="shared" si="1"/>
        <v>0</v>
      </c>
      <c r="L17" s="122">
        <f>IF(E17="BU-PROF-FED",+'FB - F&amp;A Rates'!$B$7*K17,IF(E17="BU-STAFF-FED",'FB - F&amp;A Rates'!$B$8*Year5!K17,IF(E17="BU-PROF-NON-FED",+'FB - F&amp;A Rates'!$B$9*Year5!K17,IF(E17="BU-STAFF-NON-FED",+'FB - F&amp;A Rates'!$B$10*Year5!K17,IF(E17="BMC EMPLOYEE",+'FB - F&amp;A Rates'!$B$11*Year5!K17,IF(E17="GRAD STUDENT",+'FB - F&amp;A Rates'!$B$12*Year5!K17,0))))))</f>
        <v>0</v>
      </c>
      <c r="M17" s="122">
        <f t="shared" si="2"/>
        <v>0</v>
      </c>
      <c r="N17" s="13"/>
      <c r="O17" s="120"/>
      <c r="P17" s="13"/>
      <c r="R17" s="45"/>
      <c r="S17" s="43"/>
      <c r="T17" s="13"/>
      <c r="U17" s="21"/>
    </row>
    <row r="18" spans="1:21" ht="14.25" x14ac:dyDescent="0.2">
      <c r="A18" s="28">
        <v>8</v>
      </c>
      <c r="B18" s="30" t="str">
        <f>Year4!B18</f>
        <v/>
      </c>
      <c r="C18" s="24"/>
      <c r="D18" s="24" t="str">
        <f>Year4!D18</f>
        <v/>
      </c>
      <c r="E18" s="124">
        <f>+Year4!E18</f>
        <v>0</v>
      </c>
      <c r="F18" s="49">
        <f>ROUND(Year4!F18*(1+$R$23),0)</f>
        <v>0</v>
      </c>
      <c r="G18" s="168"/>
      <c r="H18" s="75">
        <f t="shared" si="0"/>
        <v>0</v>
      </c>
      <c r="I18" s="76"/>
      <c r="J18" s="76"/>
      <c r="K18" s="122">
        <f t="shared" si="1"/>
        <v>0</v>
      </c>
      <c r="L18" s="122">
        <f>IF(E18="BU-PROF-FED",+'FB - F&amp;A Rates'!$B$7*K18,IF(E18="BU-STAFF-FED",'FB - F&amp;A Rates'!$B$8*Year5!K18,IF(E18="BU-PROF-NON-FED",+'FB - F&amp;A Rates'!$B$9*Year5!K18,IF(E18="BU-STAFF-NON-FED",+'FB - F&amp;A Rates'!$B$10*Year5!K18,IF(E18="BMC EMPLOYEE",+'FB - F&amp;A Rates'!$B$11*Year5!K18,IF(E18="GRAD STUDENT",+'FB - F&amp;A Rates'!$B$12*Year5!K18,0))))))</f>
        <v>0</v>
      </c>
      <c r="M18" s="122">
        <f t="shared" si="2"/>
        <v>0</v>
      </c>
      <c r="N18" s="13"/>
      <c r="O18" s="120"/>
      <c r="P18" s="13"/>
      <c r="Q18" s="13"/>
      <c r="R18" s="62"/>
      <c r="S18" s="43"/>
      <c r="T18" s="13"/>
      <c r="U18" s="13"/>
    </row>
    <row r="19" spans="1:21" ht="14.25" x14ac:dyDescent="0.2">
      <c r="A19" s="28">
        <v>9</v>
      </c>
      <c r="B19" s="30" t="str">
        <f>Year4!B19</f>
        <v/>
      </c>
      <c r="C19" s="24"/>
      <c r="D19" s="24" t="str">
        <f>Year4!D19</f>
        <v/>
      </c>
      <c r="E19" s="124">
        <f>+Year4!E19</f>
        <v>0</v>
      </c>
      <c r="F19" s="49">
        <f>ROUND(Year4!F19*(1+$R$23),0)</f>
        <v>0</v>
      </c>
      <c r="G19" s="168"/>
      <c r="H19" s="75">
        <f t="shared" si="0"/>
        <v>0</v>
      </c>
      <c r="I19" s="76"/>
      <c r="J19" s="76"/>
      <c r="K19" s="122">
        <f t="shared" si="1"/>
        <v>0</v>
      </c>
      <c r="L19" s="122">
        <f>IF(E19="BU-PROF-FED",+'FB - F&amp;A Rates'!$B$7*K19,IF(E19="BU-STAFF-FED",'FB - F&amp;A Rates'!$B$8*Year5!K19,IF(E19="BU-PROF-NON-FED",+'FB - F&amp;A Rates'!$B$9*Year5!K19,IF(E19="BU-STAFF-NON-FED",+'FB - F&amp;A Rates'!$B$10*Year5!K19,IF(E19="BMC EMPLOYEE",+'FB - F&amp;A Rates'!$B$11*Year5!K19,IF(E19="GRAD STUDENT",+'FB - F&amp;A Rates'!$B$12*Year5!K19,0))))))</f>
        <v>0</v>
      </c>
      <c r="M19" s="122">
        <f t="shared" si="2"/>
        <v>0</v>
      </c>
      <c r="N19" s="13"/>
      <c r="O19" s="120"/>
      <c r="P19" s="13"/>
      <c r="Q19" s="13"/>
      <c r="R19" s="62"/>
      <c r="S19" s="43"/>
      <c r="T19" s="13"/>
      <c r="U19" s="13"/>
    </row>
    <row r="20" spans="1:21" ht="15" x14ac:dyDescent="0.25">
      <c r="A20" s="269" t="s">
        <v>12</v>
      </c>
      <c r="B20" s="270"/>
      <c r="C20" s="270"/>
      <c r="D20" s="270"/>
      <c r="E20" s="270"/>
      <c r="F20" s="270"/>
      <c r="G20" s="270"/>
      <c r="H20" s="270"/>
      <c r="I20" s="270"/>
      <c r="J20" s="271"/>
      <c r="K20" s="31">
        <f>SUM(K11:K19)</f>
        <v>0</v>
      </c>
      <c r="L20" s="31">
        <f>SUM(L11:L19)</f>
        <v>0</v>
      </c>
      <c r="M20" s="31">
        <f>SUM(M11:M19)</f>
        <v>0</v>
      </c>
      <c r="N20" s="13"/>
      <c r="O20" s="120">
        <f>M20</f>
        <v>0</v>
      </c>
      <c r="P20" s="13"/>
      <c r="Q20" s="13"/>
      <c r="R20" s="13"/>
      <c r="S20" s="43"/>
      <c r="T20" s="13"/>
      <c r="U20" s="13"/>
    </row>
    <row r="21" spans="1:21" ht="15" x14ac:dyDescent="0.25">
      <c r="A21" s="262" t="s">
        <v>13</v>
      </c>
      <c r="B21" s="263"/>
      <c r="C21" s="263"/>
      <c r="D21" s="263"/>
      <c r="E21" s="263"/>
      <c r="F21" s="263"/>
      <c r="G21" s="263"/>
      <c r="H21" s="263"/>
      <c r="I21" s="263"/>
      <c r="J21" s="263"/>
      <c r="K21" s="263"/>
      <c r="L21" s="263"/>
      <c r="M21" s="264"/>
      <c r="N21" s="13"/>
      <c r="O21" s="120"/>
      <c r="P21" s="13"/>
      <c r="T21" s="13"/>
      <c r="U21" s="13"/>
    </row>
    <row r="22" spans="1:21" ht="14.25" x14ac:dyDescent="0.2">
      <c r="A22" s="28">
        <v>1</v>
      </c>
      <c r="B22" s="293" t="str">
        <f>Year4!B22</f>
        <v/>
      </c>
      <c r="C22" s="294"/>
      <c r="D22" s="24" t="str">
        <f>Year4!D22</f>
        <v/>
      </c>
      <c r="E22" s="124">
        <f>+Year4!E22</f>
        <v>0</v>
      </c>
      <c r="F22" s="49">
        <f>ROUND(Year4!F22*(1+$R$23),0)</f>
        <v>0</v>
      </c>
      <c r="G22" s="168"/>
      <c r="H22" s="75">
        <f t="shared" ref="H22:H31" si="3">G22*12</f>
        <v>0</v>
      </c>
      <c r="I22" s="76"/>
      <c r="J22" s="76"/>
      <c r="K22" s="122">
        <f>ROUND(G22*F22,0)</f>
        <v>0</v>
      </c>
      <c r="L22" s="122">
        <f>IF(E22="BU-PROF-FED",+'FB - F&amp;A Rates'!$B$7*K22,IF(E22="BU-STAFF-FED",'FB - F&amp;A Rates'!$B$8*Year5!K22,IF(E22="BU-PROF-NON-FED",+'FB - F&amp;A Rates'!$B$9*Year5!K22,IF(E22="BU-STAFF-NON-FED",+'FB - F&amp;A Rates'!$B$10*Year5!K22,IF(E22="BMC EMPLOYEE",+'FB - F&amp;A Rates'!$B$11*Year5!K22,IF(E22="GRAD STUDENT",+'FB - F&amp;A Rates'!$B$12*Year5!K22,0))))))</f>
        <v>0</v>
      </c>
      <c r="M22" s="122">
        <f>ROUND(K22+L22,0)</f>
        <v>0</v>
      </c>
      <c r="N22" s="13"/>
      <c r="O22" s="120"/>
      <c r="P22" s="13"/>
      <c r="Q22" s="13" t="s">
        <v>93</v>
      </c>
      <c r="R22" s="176" t="s">
        <v>151</v>
      </c>
      <c r="S22" s="13"/>
      <c r="T22" s="13"/>
      <c r="U22" s="13"/>
    </row>
    <row r="23" spans="1:21" ht="14.25" x14ac:dyDescent="0.2">
      <c r="A23" s="28">
        <v>2</v>
      </c>
      <c r="B23" s="293" t="str">
        <f>Year4!B23</f>
        <v/>
      </c>
      <c r="C23" s="294"/>
      <c r="D23" s="24" t="str">
        <f>Year4!D23</f>
        <v/>
      </c>
      <c r="E23" s="124">
        <f>+Year4!E23</f>
        <v>0</v>
      </c>
      <c r="F23" s="49">
        <f>ROUND(Year4!F23*(1+$R$23),0)</f>
        <v>0</v>
      </c>
      <c r="G23" s="168"/>
      <c r="H23" s="75">
        <f t="shared" si="3"/>
        <v>0</v>
      </c>
      <c r="I23" s="76"/>
      <c r="J23" s="76"/>
      <c r="K23" s="122">
        <f>ROUND(G23*F23,0)</f>
        <v>0</v>
      </c>
      <c r="L23" s="122">
        <f>IF(E23="BU-PROF-FED",+'FB - F&amp;A Rates'!$B$7*K23,IF(E23="BU-STAFF-FED",'FB - F&amp;A Rates'!$B$8*Year5!K23,IF(E23="BU-PROF-NON-FED",+'FB - F&amp;A Rates'!$B$9*Year5!K23,IF(E23="BU-STAFF-NON-FED",+'FB - F&amp;A Rates'!$B$10*Year5!K23,IF(E23="BMC EMPLOYEE",+'FB - F&amp;A Rates'!$B$11*Year5!K23,IF(E23="GRAD STUDENT",+'FB - F&amp;A Rates'!$B$12*Year5!K23,0))))))</f>
        <v>0</v>
      </c>
      <c r="M23" s="122">
        <f>ROUND(K23+L23,0)</f>
        <v>0</v>
      </c>
      <c r="N23" s="13"/>
      <c r="O23" s="120"/>
      <c r="P23" s="13"/>
      <c r="Q23" s="63" t="s">
        <v>92</v>
      </c>
      <c r="R23" s="174"/>
      <c r="S23" s="13"/>
      <c r="T23" s="13"/>
      <c r="U23" s="13"/>
    </row>
    <row r="24" spans="1:21" ht="14.25" x14ac:dyDescent="0.2">
      <c r="A24" s="28">
        <v>3</v>
      </c>
      <c r="B24" s="293" t="str">
        <f>Year4!B24</f>
        <v/>
      </c>
      <c r="C24" s="294"/>
      <c r="D24" s="24" t="str">
        <f>Year4!D24</f>
        <v/>
      </c>
      <c r="E24" s="124">
        <f>+Year4!E24</f>
        <v>0</v>
      </c>
      <c r="F24" s="49">
        <f>ROUND(Year4!F24*(1+$R$23),0)</f>
        <v>0</v>
      </c>
      <c r="G24" s="168"/>
      <c r="H24" s="75">
        <f t="shared" si="3"/>
        <v>0</v>
      </c>
      <c r="I24" s="76"/>
      <c r="J24" s="76"/>
      <c r="K24" s="122">
        <f>ROUND(G24*F24,0)</f>
        <v>0</v>
      </c>
      <c r="L24" s="122">
        <f>IF(E24="BU-PROF-FED",+'FB - F&amp;A Rates'!$B$7*K24,IF(E24="BU-STAFF-FED",'FB - F&amp;A Rates'!$B$8*Year5!K24,IF(E24="BU-PROF-NON-FED",+'FB - F&amp;A Rates'!$B$9*Year5!K24,IF(E24="BU-STAFF-NON-FED",+'FB - F&amp;A Rates'!$B$10*Year5!K24,IF(E24="BMC EMPLOYEE",+'FB - F&amp;A Rates'!$B$11*Year5!K24,IF(E24="GRAD STUDENT",+'FB - F&amp;A Rates'!$B$12*Year5!K24,0))))))</f>
        <v>0</v>
      </c>
      <c r="M24" s="122">
        <f>ROUND(K24+L24,0)</f>
        <v>0</v>
      </c>
      <c r="N24" s="13"/>
      <c r="O24" s="120"/>
      <c r="P24" s="13"/>
      <c r="Q24" s="63" t="s">
        <v>94</v>
      </c>
      <c r="R24" s="174"/>
      <c r="S24" s="13"/>
      <c r="T24" s="13"/>
    </row>
    <row r="25" spans="1:21" ht="14.25" x14ac:dyDescent="0.2">
      <c r="A25" s="28">
        <v>4</v>
      </c>
      <c r="B25" s="293" t="str">
        <f>Year4!B25</f>
        <v/>
      </c>
      <c r="C25" s="294"/>
      <c r="D25" s="24" t="str">
        <f>Year4!D25</f>
        <v/>
      </c>
      <c r="E25" s="124">
        <f>+Year4!E25</f>
        <v>0</v>
      </c>
      <c r="F25" s="49">
        <f>ROUND(Year4!F25*(1+$R$23),0)</f>
        <v>0</v>
      </c>
      <c r="G25" s="168"/>
      <c r="H25" s="75">
        <f t="shared" si="3"/>
        <v>0</v>
      </c>
      <c r="I25" s="76"/>
      <c r="J25" s="76"/>
      <c r="K25" s="122">
        <f>ROUND(G25*F25,0)</f>
        <v>0</v>
      </c>
      <c r="L25" s="122">
        <f>IF(E25="BU-PROF-FED",+'FB - F&amp;A Rates'!$B$7*K25,IF(E25="BU-STAFF-FED",'FB - F&amp;A Rates'!$B$8*Year5!K25,IF(E25="BU-PROF-NON-FED",+'FB - F&amp;A Rates'!$B$9*Year5!K25,IF(E25="BU-STAFF-NON-FED",+'FB - F&amp;A Rates'!$B$10*Year5!K25,IF(E25="BMC EMPLOYEE",+'FB - F&amp;A Rates'!$B$11*Year5!K25,IF(E25="GRAD STUDENT",+'FB - F&amp;A Rates'!$B$12*Year5!K25,0))))))</f>
        <v>0</v>
      </c>
      <c r="M25" s="122">
        <f>ROUND(K25+L25,0)</f>
        <v>0</v>
      </c>
      <c r="N25" s="13"/>
      <c r="O25" s="120"/>
      <c r="P25" s="13"/>
      <c r="Q25" s="13"/>
      <c r="R25" s="13"/>
      <c r="S25" s="13"/>
      <c r="T25" s="13"/>
      <c r="U25" s="13"/>
    </row>
    <row r="26" spans="1:21" ht="14.25" x14ac:dyDescent="0.2">
      <c r="A26" s="28">
        <v>5</v>
      </c>
      <c r="B26" s="293" t="str">
        <f>Year4!B26</f>
        <v/>
      </c>
      <c r="C26" s="294"/>
      <c r="D26" s="24" t="str">
        <f>Year4!D26</f>
        <v/>
      </c>
      <c r="E26" s="124">
        <f>+Year4!E26</f>
        <v>0</v>
      </c>
      <c r="F26" s="49">
        <f>ROUND(Year4!F26*(1+$R$23),0)</f>
        <v>0</v>
      </c>
      <c r="G26" s="168"/>
      <c r="H26" s="75">
        <f t="shared" si="3"/>
        <v>0</v>
      </c>
      <c r="I26" s="76"/>
      <c r="J26" s="76"/>
      <c r="K26" s="122">
        <f t="shared" ref="K26:K31" si="4">ROUND(G26*F26,0)</f>
        <v>0</v>
      </c>
      <c r="L26" s="122">
        <f>IF(E26="BU-PROF-FED",+'FB - F&amp;A Rates'!$B$7*K26,IF(E26="BU-STAFF-FED",'FB - F&amp;A Rates'!$B$8*Year5!K26,IF(E26="BU-PROF-NON-FED",+'FB - F&amp;A Rates'!$B$9*Year5!K26,IF(E26="BU-STAFF-NON-FED",+'FB - F&amp;A Rates'!$B$10*Year5!K26,IF(E26="BMC EMPLOYEE",+'FB - F&amp;A Rates'!$B$11*Year5!K26,IF(E26="GRAD STUDENT",+'FB - F&amp;A Rates'!$B$12*Year5!K26,0))))))</f>
        <v>0</v>
      </c>
      <c r="M26" s="122">
        <f t="shared" ref="M26:M31" si="5">ROUND(K26+L26,0)</f>
        <v>0</v>
      </c>
      <c r="N26" s="13"/>
      <c r="O26" s="120"/>
      <c r="P26" s="13"/>
      <c r="Q26" s="13"/>
      <c r="R26" s="13"/>
      <c r="S26" s="13"/>
      <c r="T26" s="13"/>
      <c r="U26" s="13"/>
    </row>
    <row r="27" spans="1:21" ht="14.25" x14ac:dyDescent="0.2">
      <c r="A27" s="28">
        <v>6</v>
      </c>
      <c r="B27" s="293" t="str">
        <f>Year4!B27</f>
        <v/>
      </c>
      <c r="C27" s="294"/>
      <c r="D27" s="24" t="str">
        <f>Year4!D27</f>
        <v/>
      </c>
      <c r="E27" s="124">
        <f>+Year4!E27</f>
        <v>0</v>
      </c>
      <c r="F27" s="49">
        <f>ROUND(Year4!F27*(1+$R$23),0)</f>
        <v>0</v>
      </c>
      <c r="G27" s="168"/>
      <c r="H27" s="75">
        <f t="shared" si="3"/>
        <v>0</v>
      </c>
      <c r="I27" s="76"/>
      <c r="J27" s="76"/>
      <c r="K27" s="122">
        <f t="shared" si="4"/>
        <v>0</v>
      </c>
      <c r="L27" s="122">
        <f>IF(E27="BU-PROF-FED",+'FB - F&amp;A Rates'!$B$7*K27,IF(E27="BU-STAFF-FED",'FB - F&amp;A Rates'!$B$8*Year5!K27,IF(E27="BU-PROF-NON-FED",+'FB - F&amp;A Rates'!$B$9*Year5!K27,IF(E27="BU-STAFF-NON-FED",+'FB - F&amp;A Rates'!$B$10*Year5!K27,IF(E27="BMC EMPLOYEE",+'FB - F&amp;A Rates'!$B$11*Year5!K27,IF(E27="GRAD STUDENT",+'FB - F&amp;A Rates'!$B$12*Year5!K27,0))))))</f>
        <v>0</v>
      </c>
      <c r="M27" s="122">
        <f t="shared" si="5"/>
        <v>0</v>
      </c>
      <c r="N27" s="13"/>
      <c r="O27" s="120"/>
      <c r="P27" s="13"/>
      <c r="Q27" s="13" t="s">
        <v>90</v>
      </c>
      <c r="R27" s="13"/>
      <c r="S27" s="13"/>
      <c r="T27" s="13"/>
      <c r="U27" s="13"/>
    </row>
    <row r="28" spans="1:21" ht="14.25" x14ac:dyDescent="0.2">
      <c r="A28" s="28">
        <v>7</v>
      </c>
      <c r="B28" s="293" t="str">
        <f>Year4!B28</f>
        <v/>
      </c>
      <c r="C28" s="294"/>
      <c r="D28" s="24" t="str">
        <f>Year4!D28</f>
        <v/>
      </c>
      <c r="E28" s="124">
        <f>+Year4!E28</f>
        <v>0</v>
      </c>
      <c r="F28" s="49">
        <f>ROUND(Year4!F28*(1+$R$23),0)</f>
        <v>0</v>
      </c>
      <c r="G28" s="168"/>
      <c r="H28" s="75">
        <f t="shared" si="3"/>
        <v>0</v>
      </c>
      <c r="I28" s="76"/>
      <c r="J28" s="76"/>
      <c r="K28" s="122">
        <f t="shared" si="4"/>
        <v>0</v>
      </c>
      <c r="L28" s="122">
        <f>IF(E28="BU-PROF-FED",+'FB - F&amp;A Rates'!$B$7*K28,IF(E28="BU-STAFF-FED",'FB - F&amp;A Rates'!$B$8*Year5!K28,IF(E28="BU-PROF-NON-FED",+'FB - F&amp;A Rates'!$B$9*Year5!K28,IF(E28="BU-STAFF-NON-FED",+'FB - F&amp;A Rates'!$B$10*Year5!K28,IF(E28="BMC EMPLOYEE",+'FB - F&amp;A Rates'!$B$11*Year5!K28,IF(E28="GRAD STUDENT",+'FB - F&amp;A Rates'!$B$12*Year5!K28,0))))))</f>
        <v>0</v>
      </c>
      <c r="M28" s="122">
        <f t="shared" si="5"/>
        <v>0</v>
      </c>
      <c r="N28" s="13"/>
      <c r="O28" s="120"/>
      <c r="P28" s="13"/>
      <c r="Q28" s="4" t="s">
        <v>91</v>
      </c>
      <c r="R28" s="175" t="s">
        <v>150</v>
      </c>
      <c r="S28" s="13"/>
      <c r="T28" s="13"/>
      <c r="U28" s="13"/>
    </row>
    <row r="29" spans="1:21" ht="14.25" x14ac:dyDescent="0.2">
      <c r="A29" s="28">
        <v>8</v>
      </c>
      <c r="B29" s="293" t="str">
        <f>Year4!B29</f>
        <v/>
      </c>
      <c r="C29" s="294"/>
      <c r="D29" s="24" t="str">
        <f>Year4!D29</f>
        <v/>
      </c>
      <c r="E29" s="124">
        <f>+Year4!E29</f>
        <v>0</v>
      </c>
      <c r="F29" s="49">
        <f>ROUND(Year4!F29*(1+$R$23),0)</f>
        <v>0</v>
      </c>
      <c r="G29" s="168"/>
      <c r="H29" s="75">
        <f t="shared" si="3"/>
        <v>0</v>
      </c>
      <c r="I29" s="76"/>
      <c r="J29" s="76"/>
      <c r="K29" s="122">
        <f t="shared" si="4"/>
        <v>0</v>
      </c>
      <c r="L29" s="122">
        <f>IF(E29="BU-PROF-FED",+'FB - F&amp;A Rates'!$B$7*K29,IF(E29="BU-STAFF-FED",'FB - F&amp;A Rates'!$B$8*Year5!K29,IF(E29="BU-PROF-NON-FED",+'FB - F&amp;A Rates'!$B$9*Year5!K29,IF(E29="BU-STAFF-NON-FED",+'FB - F&amp;A Rates'!$B$10*Year5!K29,IF(E29="BMC EMPLOYEE",+'FB - F&amp;A Rates'!$B$11*Year5!K29,IF(E29="GRAD STUDENT",+'FB - F&amp;A Rates'!$B$12*Year5!K29,0))))))</f>
        <v>0</v>
      </c>
      <c r="M29" s="122">
        <f t="shared" si="5"/>
        <v>0</v>
      </c>
      <c r="N29" s="13"/>
      <c r="O29" s="120"/>
      <c r="P29" s="13"/>
      <c r="Q29" s="162">
        <f>+Year4!Q29</f>
        <v>0</v>
      </c>
      <c r="R29" s="178">
        <f>+Year4!R29*(1+Year4!$R$24)</f>
        <v>0</v>
      </c>
      <c r="S29" s="13"/>
      <c r="T29" s="13"/>
      <c r="U29" s="13"/>
    </row>
    <row r="30" spans="1:21" ht="14.25" x14ac:dyDescent="0.2">
      <c r="A30" s="28">
        <v>9</v>
      </c>
      <c r="B30" s="293" t="str">
        <f>Year4!B30</f>
        <v/>
      </c>
      <c r="C30" s="294"/>
      <c r="D30" s="24" t="str">
        <f>Year4!D30</f>
        <v/>
      </c>
      <c r="E30" s="124">
        <f>+Year4!E30</f>
        <v>0</v>
      </c>
      <c r="F30" s="49">
        <f>ROUND(Year4!F30*(1+$R$23),0)</f>
        <v>0</v>
      </c>
      <c r="G30" s="168"/>
      <c r="H30" s="75">
        <f t="shared" si="3"/>
        <v>0</v>
      </c>
      <c r="I30" s="76"/>
      <c r="J30" s="76"/>
      <c r="K30" s="122">
        <f t="shared" si="4"/>
        <v>0</v>
      </c>
      <c r="L30" s="122">
        <f>IF(E30="BU-PROF-FED",+'FB - F&amp;A Rates'!$B$7*K30,IF(E30="BU-STAFF-FED",'FB - F&amp;A Rates'!$B$8*Year5!K30,IF(E30="BU-PROF-NON-FED",+'FB - F&amp;A Rates'!$B$9*Year5!K30,IF(E30="BU-STAFF-NON-FED",+'FB - F&amp;A Rates'!$B$10*Year5!K30,IF(E30="BMC EMPLOYEE",+'FB - F&amp;A Rates'!$B$11*Year5!K30,IF(E30="GRAD STUDENT",+'FB - F&amp;A Rates'!$B$12*Year5!K30,0))))))</f>
        <v>0</v>
      </c>
      <c r="M30" s="122">
        <f t="shared" si="5"/>
        <v>0</v>
      </c>
      <c r="N30" s="13"/>
      <c r="O30" s="120"/>
      <c r="P30" s="13"/>
      <c r="Q30" s="162">
        <f>+Year4!Q30</f>
        <v>0</v>
      </c>
      <c r="R30" s="178">
        <f>+Year4!R30*(1+Year4!$R$24)</f>
        <v>0</v>
      </c>
      <c r="S30" s="13"/>
      <c r="T30" s="13"/>
      <c r="U30" s="13"/>
    </row>
    <row r="31" spans="1:21" ht="14.25" x14ac:dyDescent="0.2">
      <c r="A31" s="28">
        <v>10</v>
      </c>
      <c r="B31" s="293" t="str">
        <f>Year4!B31</f>
        <v/>
      </c>
      <c r="C31" s="294"/>
      <c r="D31" s="24" t="str">
        <f>Year4!D31</f>
        <v/>
      </c>
      <c r="E31" s="124">
        <f>+Year4!E31</f>
        <v>0</v>
      </c>
      <c r="F31" s="49">
        <f>ROUND(Year4!F31*(1+$R$23),0)</f>
        <v>0</v>
      </c>
      <c r="G31" s="168"/>
      <c r="H31" s="75">
        <f t="shared" si="3"/>
        <v>0</v>
      </c>
      <c r="I31" s="76"/>
      <c r="J31" s="76"/>
      <c r="K31" s="122">
        <f t="shared" si="4"/>
        <v>0</v>
      </c>
      <c r="L31" s="122">
        <f>IF(E31="BU-PROF-FED",+'FB - F&amp;A Rates'!$B$7*K31,IF(E31="BU-STAFF-FED",'FB - F&amp;A Rates'!$B$8*Year5!K31,IF(E31="BU-PROF-NON-FED",+'FB - F&amp;A Rates'!$B$9*Year5!K31,IF(E31="BU-STAFF-NON-FED",+'FB - F&amp;A Rates'!$B$10*Year5!K31,IF(E31="BMC EMPLOYEE",+'FB - F&amp;A Rates'!$B$11*Year5!K31,IF(E31="GRAD STUDENT",+'FB - F&amp;A Rates'!$B$12*Year5!K31,0))))))</f>
        <v>0</v>
      </c>
      <c r="M31" s="122">
        <f t="shared" si="5"/>
        <v>0</v>
      </c>
      <c r="N31" s="13"/>
      <c r="O31" s="120"/>
      <c r="P31" s="13"/>
      <c r="Q31" s="162">
        <f>+Year4!Q31</f>
        <v>0</v>
      </c>
      <c r="R31" s="178">
        <f>+Year4!R31*(1+Year4!$R$24)</f>
        <v>0</v>
      </c>
      <c r="S31" s="13"/>
      <c r="T31" s="13"/>
      <c r="U31" s="13"/>
    </row>
    <row r="32" spans="1:21" ht="15" x14ac:dyDescent="0.25">
      <c r="A32" s="257" t="s">
        <v>15</v>
      </c>
      <c r="B32" s="258"/>
      <c r="C32" s="258"/>
      <c r="D32" s="258"/>
      <c r="E32" s="258"/>
      <c r="F32" s="258"/>
      <c r="G32" s="258"/>
      <c r="H32" s="258"/>
      <c r="I32" s="258"/>
      <c r="J32" s="259"/>
      <c r="K32" s="31">
        <f>SUM(K22:K31)</f>
        <v>0</v>
      </c>
      <c r="L32" s="31">
        <f>SUM(L22:L31)</f>
        <v>0</v>
      </c>
      <c r="M32" s="31">
        <f>SUM(M22:M31)</f>
        <v>0</v>
      </c>
      <c r="N32" s="13"/>
      <c r="O32" s="120">
        <f>M32</f>
        <v>0</v>
      </c>
      <c r="P32" s="13"/>
      <c r="Q32" s="162">
        <f>+Year4!Q32</f>
        <v>0</v>
      </c>
      <c r="R32" s="178">
        <f>+Year4!R32*(1+Year4!$R$24)</f>
        <v>0</v>
      </c>
      <c r="S32" s="13"/>
      <c r="T32" s="13"/>
      <c r="U32" s="13"/>
    </row>
    <row r="33" spans="1:21" ht="15" x14ac:dyDescent="0.25">
      <c r="A33" s="262" t="s">
        <v>16</v>
      </c>
      <c r="B33" s="263"/>
      <c r="C33" s="263"/>
      <c r="D33" s="263"/>
      <c r="E33" s="263"/>
      <c r="F33" s="263"/>
      <c r="G33" s="263"/>
      <c r="H33" s="263"/>
      <c r="I33" s="263"/>
      <c r="J33" s="263"/>
      <c r="K33" s="263"/>
      <c r="L33" s="263"/>
      <c r="M33" s="264"/>
      <c r="N33" s="13"/>
      <c r="O33" s="120"/>
      <c r="P33" s="13"/>
      <c r="Q33" s="162">
        <f>+Year4!Q33</f>
        <v>0</v>
      </c>
      <c r="R33" s="178">
        <f>+Year4!R33*(1+Year4!$R$24)</f>
        <v>0</v>
      </c>
      <c r="S33" s="13"/>
      <c r="T33" s="13"/>
      <c r="U33" s="13"/>
    </row>
    <row r="34" spans="1:21" ht="14.25" x14ac:dyDescent="0.2">
      <c r="A34" s="28">
        <v>1</v>
      </c>
      <c r="B34" s="260"/>
      <c r="C34" s="260"/>
      <c r="D34" s="260"/>
      <c r="E34" s="260"/>
      <c r="F34" s="260"/>
      <c r="G34" s="260"/>
      <c r="H34" s="260"/>
      <c r="I34" s="260"/>
      <c r="J34" s="260"/>
      <c r="K34" s="260"/>
      <c r="L34" s="261"/>
      <c r="M34" s="153"/>
      <c r="N34" s="13"/>
      <c r="O34" s="120"/>
      <c r="P34" s="13"/>
      <c r="Q34" s="162">
        <f>+Year4!Q34</f>
        <v>0</v>
      </c>
      <c r="R34" s="178">
        <f>+Year4!R34*(1+Year4!$R$24)</f>
        <v>0</v>
      </c>
      <c r="S34" s="13"/>
      <c r="T34" s="13"/>
      <c r="U34" s="13"/>
    </row>
    <row r="35" spans="1:21" ht="14.25" x14ac:dyDescent="0.2">
      <c r="A35" s="28">
        <v>2</v>
      </c>
      <c r="B35" s="260"/>
      <c r="C35" s="260"/>
      <c r="D35" s="260"/>
      <c r="E35" s="260"/>
      <c r="F35" s="260"/>
      <c r="G35" s="260"/>
      <c r="H35" s="260"/>
      <c r="I35" s="260"/>
      <c r="J35" s="260"/>
      <c r="K35" s="260"/>
      <c r="L35" s="261"/>
      <c r="M35" s="153"/>
      <c r="N35" s="13"/>
      <c r="O35" s="120"/>
      <c r="P35" s="13"/>
      <c r="Q35" s="162">
        <f>+Year4!Q35</f>
        <v>0</v>
      </c>
      <c r="R35" s="178">
        <f>+Year4!R35*(1+Year4!$R$24)</f>
        <v>0</v>
      </c>
      <c r="S35" s="13"/>
      <c r="T35" s="13"/>
      <c r="U35" s="13"/>
    </row>
    <row r="36" spans="1:21" ht="14.25" x14ac:dyDescent="0.2">
      <c r="A36" s="28">
        <v>3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1"/>
      <c r="M36" s="153"/>
      <c r="N36" s="13"/>
      <c r="O36" s="120"/>
      <c r="P36" s="13"/>
      <c r="Q36" s="162">
        <f>+Year4!Q36</f>
        <v>0</v>
      </c>
      <c r="R36" s="178">
        <f>+Year4!R36*(1+Year4!$R$24)</f>
        <v>0</v>
      </c>
      <c r="S36" s="13"/>
      <c r="T36" s="13"/>
      <c r="U36" s="13"/>
    </row>
    <row r="37" spans="1:21" ht="14.25" x14ac:dyDescent="0.2">
      <c r="A37" s="28">
        <v>4</v>
      </c>
      <c r="B37" s="260"/>
      <c r="C37" s="260"/>
      <c r="D37" s="260"/>
      <c r="E37" s="260"/>
      <c r="F37" s="260"/>
      <c r="G37" s="260"/>
      <c r="H37" s="260"/>
      <c r="I37" s="260"/>
      <c r="J37" s="260"/>
      <c r="K37" s="260"/>
      <c r="L37" s="261"/>
      <c r="M37" s="153"/>
      <c r="N37" s="13"/>
      <c r="O37" s="120"/>
      <c r="P37" s="13"/>
      <c r="Q37" s="162">
        <f>+Year4!Q37</f>
        <v>0</v>
      </c>
      <c r="R37" s="178">
        <f>+Year4!R37*(1+Year4!$R$24)</f>
        <v>0</v>
      </c>
      <c r="S37" s="13"/>
      <c r="T37" s="13"/>
      <c r="U37" s="13"/>
    </row>
    <row r="38" spans="1:21" ht="14.25" x14ac:dyDescent="0.2">
      <c r="A38" s="28">
        <v>5</v>
      </c>
      <c r="B38" s="260"/>
      <c r="C38" s="260"/>
      <c r="D38" s="260"/>
      <c r="E38" s="260"/>
      <c r="F38" s="260"/>
      <c r="G38" s="260"/>
      <c r="H38" s="260"/>
      <c r="I38" s="260"/>
      <c r="J38" s="260"/>
      <c r="K38" s="260"/>
      <c r="L38" s="261"/>
      <c r="M38" s="153"/>
      <c r="N38" s="13"/>
      <c r="O38" s="120"/>
      <c r="P38" s="13"/>
      <c r="Q38" s="162">
        <f>+Year4!Q38</f>
        <v>0</v>
      </c>
      <c r="R38" s="178">
        <f>+Year4!R38*(1+Year4!$R$24)</f>
        <v>0</v>
      </c>
      <c r="S38" s="13"/>
      <c r="T38" s="13"/>
      <c r="U38" s="13"/>
    </row>
    <row r="39" spans="1:21" ht="15" x14ac:dyDescent="0.25">
      <c r="A39" s="257" t="s">
        <v>17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9"/>
      <c r="M39" s="32">
        <f>SUM(M34:M38)</f>
        <v>0</v>
      </c>
      <c r="N39" s="13"/>
      <c r="O39" s="120">
        <v>0</v>
      </c>
      <c r="P39" s="13"/>
      <c r="Q39" s="162">
        <f>+Year4!Q39</f>
        <v>0</v>
      </c>
      <c r="R39" s="178">
        <f>+Year4!R39*(1+Year4!$R$24)</f>
        <v>0</v>
      </c>
      <c r="S39" s="13"/>
      <c r="T39" s="13"/>
      <c r="U39" s="13"/>
    </row>
    <row r="40" spans="1:21" ht="15" x14ac:dyDescent="0.25">
      <c r="A40" s="262" t="s">
        <v>18</v>
      </c>
      <c r="B40" s="263"/>
      <c r="C40" s="263"/>
      <c r="D40" s="263"/>
      <c r="E40" s="263"/>
      <c r="F40" s="263"/>
      <c r="G40" s="263"/>
      <c r="H40" s="263"/>
      <c r="I40" s="263"/>
      <c r="J40" s="263"/>
      <c r="K40" s="263"/>
      <c r="L40" s="263"/>
      <c r="M40" s="264"/>
      <c r="N40" s="13"/>
      <c r="O40" s="120"/>
      <c r="P40" s="13"/>
      <c r="Q40" s="162">
        <f>+Year4!Q40</f>
        <v>0</v>
      </c>
      <c r="R40" s="178">
        <f>+Year4!R40*(1+Year4!$R$24)</f>
        <v>0</v>
      </c>
      <c r="S40" s="13"/>
      <c r="T40" s="13"/>
      <c r="U40" s="13"/>
    </row>
    <row r="41" spans="1:21" ht="14.25" x14ac:dyDescent="0.2">
      <c r="A41" s="28">
        <v>1</v>
      </c>
      <c r="B41" s="33" t="s">
        <v>20</v>
      </c>
      <c r="C41" s="290"/>
      <c r="D41" s="290"/>
      <c r="E41" s="290"/>
      <c r="F41" s="290"/>
      <c r="G41" s="290"/>
      <c r="H41" s="290"/>
      <c r="I41" s="290"/>
      <c r="J41" s="290"/>
      <c r="K41" s="290"/>
      <c r="L41" s="291"/>
      <c r="M41" s="25">
        <f>IF(J$7=" ",0,ROUND(Year4!M41*(1+$R$243),0))</f>
        <v>0</v>
      </c>
      <c r="N41" s="13"/>
      <c r="O41" s="120"/>
      <c r="P41" s="13"/>
      <c r="Q41" s="162">
        <f>+Year4!Q41</f>
        <v>0</v>
      </c>
      <c r="R41" s="178">
        <f>+Year4!R41*(1+Year4!$R$24)</f>
        <v>0</v>
      </c>
      <c r="S41" s="13"/>
      <c r="T41" s="13"/>
      <c r="U41" s="13"/>
    </row>
    <row r="42" spans="1:21" ht="14.25" x14ac:dyDescent="0.2">
      <c r="A42" s="28">
        <v>2</v>
      </c>
      <c r="B42" s="33" t="s">
        <v>21</v>
      </c>
      <c r="C42" s="292"/>
      <c r="D42" s="293"/>
      <c r="E42" s="293"/>
      <c r="F42" s="293"/>
      <c r="G42" s="293"/>
      <c r="H42" s="293"/>
      <c r="I42" s="293"/>
      <c r="J42" s="293"/>
      <c r="K42" s="293"/>
      <c r="L42" s="294"/>
      <c r="M42" s="25">
        <f>IF(J$7=" ",0,ROUND(Year4!M42*(1+$R$24),0))</f>
        <v>0</v>
      </c>
      <c r="N42" s="13"/>
      <c r="O42" s="120"/>
      <c r="P42" s="13"/>
      <c r="Q42" s="60" t="s">
        <v>89</v>
      </c>
      <c r="R42" s="180">
        <f>SUM(R29:R41)</f>
        <v>0</v>
      </c>
      <c r="S42" s="13"/>
      <c r="T42" s="13"/>
      <c r="U42" s="13"/>
    </row>
    <row r="43" spans="1:21" ht="15" x14ac:dyDescent="0.25">
      <c r="A43" s="257" t="s">
        <v>19</v>
      </c>
      <c r="B43" s="258"/>
      <c r="C43" s="258"/>
      <c r="D43" s="258"/>
      <c r="E43" s="258"/>
      <c r="F43" s="258"/>
      <c r="G43" s="258"/>
      <c r="H43" s="258"/>
      <c r="I43" s="258"/>
      <c r="J43" s="258"/>
      <c r="K43" s="258"/>
      <c r="L43" s="259"/>
      <c r="M43" s="32">
        <f>SUM(M41:M42)</f>
        <v>0</v>
      </c>
      <c r="N43" s="13"/>
      <c r="O43" s="120">
        <f>M43</f>
        <v>0</v>
      </c>
      <c r="P43" s="13"/>
      <c r="Q43" s="13"/>
      <c r="R43" s="13"/>
      <c r="S43" s="13"/>
      <c r="T43" s="13"/>
      <c r="U43" s="13"/>
    </row>
    <row r="44" spans="1:21" ht="15" x14ac:dyDescent="0.25">
      <c r="A44" s="262" t="s">
        <v>22</v>
      </c>
      <c r="B44" s="263"/>
      <c r="C44" s="263"/>
      <c r="D44" s="263"/>
      <c r="E44" s="263"/>
      <c r="F44" s="263"/>
      <c r="G44" s="263"/>
      <c r="H44" s="263"/>
      <c r="I44" s="263"/>
      <c r="J44" s="263"/>
      <c r="K44" s="263"/>
      <c r="L44" s="263"/>
      <c r="M44" s="264"/>
      <c r="N44" s="13"/>
      <c r="O44" s="120"/>
      <c r="P44" s="13"/>
      <c r="Q44" s="13"/>
      <c r="R44" s="13"/>
      <c r="S44" s="13"/>
      <c r="T44" s="13"/>
      <c r="U44" s="13"/>
    </row>
    <row r="45" spans="1:21" ht="14.25" x14ac:dyDescent="0.2">
      <c r="A45" s="28">
        <v>1</v>
      </c>
      <c r="B45" s="33" t="s">
        <v>23</v>
      </c>
      <c r="C45" s="292"/>
      <c r="D45" s="293"/>
      <c r="E45" s="293"/>
      <c r="F45" s="293"/>
      <c r="G45" s="293"/>
      <c r="H45" s="293"/>
      <c r="I45" s="293"/>
      <c r="J45" s="293"/>
      <c r="K45" s="293"/>
      <c r="L45" s="294"/>
      <c r="M45" s="25">
        <f>IF(J$7=" ",0,ROUND(Year4!M45*(1+$R$24),0))</f>
        <v>0</v>
      </c>
      <c r="N45" s="13"/>
      <c r="O45" s="120">
        <f>IF(B66="MTDC",0,M45)</f>
        <v>0</v>
      </c>
      <c r="P45" s="13"/>
      <c r="Q45" s="13"/>
      <c r="R45" s="13"/>
      <c r="S45" s="13"/>
      <c r="T45" s="13"/>
      <c r="U45" s="13"/>
    </row>
    <row r="46" spans="1:21" ht="14.25" x14ac:dyDescent="0.2">
      <c r="A46" s="28">
        <v>2</v>
      </c>
      <c r="B46" s="33" t="s">
        <v>24</v>
      </c>
      <c r="C46" s="292"/>
      <c r="D46" s="293"/>
      <c r="E46" s="293"/>
      <c r="F46" s="293"/>
      <c r="G46" s="293"/>
      <c r="H46" s="293"/>
      <c r="I46" s="293"/>
      <c r="J46" s="293"/>
      <c r="K46" s="293"/>
      <c r="L46" s="294"/>
      <c r="M46" s="25">
        <f>IF(J$7=" ",0,ROUND(Year4!M46*(1+$R$24),0))</f>
        <v>0</v>
      </c>
      <c r="N46" s="13"/>
      <c r="O46" s="120">
        <f>+M46</f>
        <v>0</v>
      </c>
      <c r="P46" s="13"/>
      <c r="Q46" s="13"/>
      <c r="R46" s="13"/>
      <c r="S46" s="13"/>
      <c r="T46" s="13"/>
      <c r="U46" s="13"/>
    </row>
    <row r="47" spans="1:21" ht="14.25" x14ac:dyDescent="0.2">
      <c r="A47" s="28">
        <v>3</v>
      </c>
      <c r="B47" s="33" t="s">
        <v>25</v>
      </c>
      <c r="C47" s="292"/>
      <c r="D47" s="293"/>
      <c r="E47" s="293"/>
      <c r="F47" s="293"/>
      <c r="G47" s="293"/>
      <c r="H47" s="293"/>
      <c r="I47" s="293"/>
      <c r="J47" s="293"/>
      <c r="K47" s="293"/>
      <c r="L47" s="294"/>
      <c r="M47" s="25">
        <f>IF(J$7=" ",0,ROUND(Year4!M47*(1+$R$24),0))</f>
        <v>0</v>
      </c>
      <c r="N47" s="13"/>
      <c r="O47" s="120">
        <f>+M47</f>
        <v>0</v>
      </c>
      <c r="P47" s="13"/>
      <c r="Q47" s="13"/>
      <c r="R47" s="13"/>
      <c r="S47" s="13"/>
      <c r="T47" s="13"/>
      <c r="U47" s="13"/>
    </row>
    <row r="48" spans="1:21" ht="14.25" x14ac:dyDescent="0.2">
      <c r="A48" s="28">
        <v>4</v>
      </c>
      <c r="B48" s="33" t="s">
        <v>26</v>
      </c>
      <c r="C48" s="292"/>
      <c r="D48" s="293"/>
      <c r="E48" s="293"/>
      <c r="F48" s="293"/>
      <c r="G48" s="293"/>
      <c r="H48" s="293"/>
      <c r="I48" s="293"/>
      <c r="J48" s="293"/>
      <c r="K48" s="293"/>
      <c r="L48" s="294"/>
      <c r="M48" s="25">
        <f>IF(J$7=" ",0,ROUND(Year4!M48*(1+$R$24),0))</f>
        <v>0</v>
      </c>
      <c r="N48" s="13"/>
      <c r="O48" s="120">
        <f>+M48</f>
        <v>0</v>
      </c>
      <c r="P48" s="13"/>
      <c r="Q48" s="13"/>
      <c r="R48" s="13"/>
      <c r="S48" s="13"/>
      <c r="T48" s="13"/>
      <c r="U48" s="13"/>
    </row>
    <row r="49" spans="1:21" ht="14.25" x14ac:dyDescent="0.2">
      <c r="A49" s="28">
        <v>5</v>
      </c>
      <c r="B49" s="33" t="s">
        <v>27</v>
      </c>
      <c r="C49" s="292"/>
      <c r="D49" s="293"/>
      <c r="E49" s="293"/>
      <c r="F49" s="293"/>
      <c r="G49" s="293"/>
      <c r="H49" s="293"/>
      <c r="I49" s="293"/>
      <c r="J49" s="293"/>
      <c r="K49" s="293"/>
      <c r="L49" s="294"/>
      <c r="M49" s="25">
        <f>IF(J$7=" ",0,ROUND(Year4!M49*(1+$R$24),0))</f>
        <v>0</v>
      </c>
      <c r="N49" s="13"/>
      <c r="O49" s="120">
        <f>+M49</f>
        <v>0</v>
      </c>
      <c r="P49" s="13"/>
      <c r="Q49" s="13"/>
      <c r="R49" s="13"/>
      <c r="S49" s="13"/>
      <c r="T49" s="13"/>
      <c r="U49" s="13"/>
    </row>
    <row r="50" spans="1:21" ht="15" x14ac:dyDescent="0.25">
      <c r="A50" s="257" t="s">
        <v>28</v>
      </c>
      <c r="B50" s="258"/>
      <c r="C50" s="258"/>
      <c r="D50" s="258"/>
      <c r="E50" s="258"/>
      <c r="F50" s="258"/>
      <c r="G50" s="258"/>
      <c r="H50" s="258"/>
      <c r="I50" s="258"/>
      <c r="J50" s="258"/>
      <c r="K50" s="258"/>
      <c r="L50" s="259"/>
      <c r="M50" s="32">
        <f>SUM(M45:M49)</f>
        <v>0</v>
      </c>
      <c r="N50" s="13"/>
      <c r="O50" s="120"/>
      <c r="P50" s="13"/>
      <c r="Q50" s="13"/>
      <c r="R50" s="13"/>
      <c r="S50" s="13"/>
      <c r="T50" s="13"/>
      <c r="U50" s="13"/>
    </row>
    <row r="51" spans="1:21" ht="15" x14ac:dyDescent="0.25">
      <c r="A51" s="262" t="s">
        <v>29</v>
      </c>
      <c r="B51" s="263"/>
      <c r="C51" s="263"/>
      <c r="D51" s="263"/>
      <c r="E51" s="263"/>
      <c r="F51" s="263"/>
      <c r="G51" s="263"/>
      <c r="H51" s="263"/>
      <c r="I51" s="263"/>
      <c r="J51" s="263"/>
      <c r="K51" s="263"/>
      <c r="L51" s="263"/>
      <c r="M51" s="264"/>
      <c r="N51" s="13"/>
      <c r="O51" s="120"/>
      <c r="P51" s="13"/>
      <c r="Q51" s="13"/>
      <c r="R51" s="13"/>
      <c r="S51" s="13"/>
      <c r="T51" s="13"/>
      <c r="U51" s="13"/>
    </row>
    <row r="52" spans="1:21" ht="14.25" x14ac:dyDescent="0.2">
      <c r="A52" s="28">
        <v>1</v>
      </c>
      <c r="B52" s="293" t="str">
        <f>+Year4!B52</f>
        <v>Materials and Supplies</v>
      </c>
      <c r="C52" s="293"/>
      <c r="D52" s="293"/>
      <c r="E52" s="293"/>
      <c r="F52" s="293"/>
      <c r="G52" s="293"/>
      <c r="H52" s="293"/>
      <c r="I52" s="293"/>
      <c r="J52" s="293"/>
      <c r="K52" s="293"/>
      <c r="L52" s="294"/>
      <c r="M52" s="122">
        <f>IF(J$7=" ",0,ROUND(R42*(1+R24),0))</f>
        <v>0</v>
      </c>
      <c r="N52" s="13"/>
      <c r="O52" s="120">
        <f>M52</f>
        <v>0</v>
      </c>
      <c r="P52" s="13"/>
      <c r="Q52" s="13"/>
      <c r="R52" s="13"/>
      <c r="S52" s="13"/>
      <c r="T52" s="13"/>
      <c r="U52" s="13"/>
    </row>
    <row r="53" spans="1:21" ht="14.25" x14ac:dyDescent="0.2">
      <c r="A53" s="28">
        <v>2</v>
      </c>
      <c r="B53" s="293" t="str">
        <f>+Year4!B53</f>
        <v>Publication Costs</v>
      </c>
      <c r="C53" s="293"/>
      <c r="D53" s="293"/>
      <c r="E53" s="293"/>
      <c r="F53" s="293"/>
      <c r="G53" s="293"/>
      <c r="H53" s="293"/>
      <c r="I53" s="293"/>
      <c r="J53" s="293"/>
      <c r="K53" s="293"/>
      <c r="L53" s="294"/>
      <c r="M53" s="25">
        <f>IF(J$7=" ",0,ROUND(Year4!M53*(1+$R$24),0))</f>
        <v>0</v>
      </c>
      <c r="N53" s="13"/>
      <c r="O53" s="120">
        <f t="shared" ref="O53:O60" si="6">M53</f>
        <v>0</v>
      </c>
      <c r="P53" s="13"/>
      <c r="Q53" s="13"/>
      <c r="R53" s="13"/>
      <c r="S53" s="13"/>
      <c r="T53" s="13"/>
      <c r="U53" s="13"/>
    </row>
    <row r="54" spans="1:21" ht="14.25" x14ac:dyDescent="0.2">
      <c r="A54" s="28">
        <v>3</v>
      </c>
      <c r="B54" s="293" t="str">
        <f>+Year4!B54</f>
        <v>Consultant Services</v>
      </c>
      <c r="C54" s="293"/>
      <c r="D54" s="293"/>
      <c r="E54" s="293"/>
      <c r="F54" s="293"/>
      <c r="G54" s="293"/>
      <c r="H54" s="293"/>
      <c r="I54" s="293"/>
      <c r="J54" s="293"/>
      <c r="K54" s="293"/>
      <c r="L54" s="294"/>
      <c r="M54" s="25">
        <f>IF(J$7=" ",0,ROUND(Year4!M54*(1+$R$24),0))</f>
        <v>0</v>
      </c>
      <c r="N54" s="13"/>
      <c r="O54" s="120">
        <f t="shared" si="6"/>
        <v>0</v>
      </c>
      <c r="P54" s="13"/>
      <c r="Q54" s="13"/>
      <c r="R54" s="13"/>
      <c r="S54" s="13"/>
      <c r="T54" s="13"/>
      <c r="U54" s="13"/>
    </row>
    <row r="55" spans="1:21" ht="14.25" x14ac:dyDescent="0.2">
      <c r="A55" s="28">
        <v>4</v>
      </c>
      <c r="B55" s="293" t="str">
        <f>+Year4!B55</f>
        <v>Biostatistical Services</v>
      </c>
      <c r="C55" s="293"/>
      <c r="D55" s="293"/>
      <c r="E55" s="293"/>
      <c r="F55" s="293"/>
      <c r="G55" s="293"/>
      <c r="H55" s="293"/>
      <c r="I55" s="293"/>
      <c r="J55" s="293"/>
      <c r="K55" s="293"/>
      <c r="L55" s="294"/>
      <c r="M55" s="25">
        <f>IF(J$7=" ",0,ROUND(Year4!M55*(1+$R$24),0))</f>
        <v>0</v>
      </c>
      <c r="N55" s="13"/>
      <c r="O55" s="120">
        <f t="shared" si="6"/>
        <v>0</v>
      </c>
      <c r="P55" s="13"/>
      <c r="Q55" s="13"/>
      <c r="R55" s="13"/>
      <c r="S55" s="13"/>
      <c r="T55" s="13"/>
      <c r="U55" s="13"/>
    </row>
    <row r="56" spans="1:21" ht="14.25" x14ac:dyDescent="0.2">
      <c r="A56" s="28">
        <v>5</v>
      </c>
      <c r="B56" s="293" t="str">
        <f>+Year4!B56</f>
        <v>Subawards/Consortium/Contractual Costs</v>
      </c>
      <c r="C56" s="293"/>
      <c r="D56" s="293"/>
      <c r="E56" s="293"/>
      <c r="F56" s="293"/>
      <c r="G56" s="293"/>
      <c r="H56" s="293"/>
      <c r="I56" s="293"/>
      <c r="J56" s="293"/>
      <c r="K56" s="293"/>
      <c r="L56" s="294"/>
      <c r="M56" s="122">
        <f>IF(J$7=" ",0,ROUND(Consortium!I38,0))</f>
        <v>0</v>
      </c>
      <c r="N56" s="13"/>
      <c r="O56" s="120">
        <f>IF(B66="MTDC",+Consortium!O34,IF(B66="TDC",0,M56))</f>
        <v>0</v>
      </c>
      <c r="P56" s="13"/>
      <c r="Q56" s="13"/>
      <c r="R56" s="13"/>
      <c r="S56" s="13"/>
      <c r="T56" s="13"/>
      <c r="U56" s="13"/>
    </row>
    <row r="57" spans="1:21" ht="14.25" x14ac:dyDescent="0.2">
      <c r="A57" s="28">
        <v>6</v>
      </c>
      <c r="B57" s="293" t="str">
        <f>+Year4!B57</f>
        <v>Equipment of Facility Rental/User Fees</v>
      </c>
      <c r="C57" s="293"/>
      <c r="D57" s="293"/>
      <c r="E57" s="293"/>
      <c r="F57" s="293"/>
      <c r="G57" s="293"/>
      <c r="H57" s="293"/>
      <c r="I57" s="293"/>
      <c r="J57" s="293"/>
      <c r="K57" s="293"/>
      <c r="L57" s="294"/>
      <c r="M57" s="25">
        <f>IF(J$7=" ",0,ROUND(Year4!M57*(1+$R$24),0))</f>
        <v>0</v>
      </c>
      <c r="N57" s="13"/>
      <c r="O57" s="120">
        <f t="shared" si="6"/>
        <v>0</v>
      </c>
      <c r="P57" s="13"/>
      <c r="Q57" s="13"/>
      <c r="R57" s="13"/>
      <c r="S57" s="13"/>
      <c r="T57" s="13"/>
      <c r="U57" s="13"/>
    </row>
    <row r="58" spans="1:21" ht="14.25" x14ac:dyDescent="0.2">
      <c r="A58" s="28">
        <v>7</v>
      </c>
      <c r="B58" s="293" t="str">
        <f>+Year4!B58</f>
        <v>Alterations and Renovations</v>
      </c>
      <c r="C58" s="293"/>
      <c r="D58" s="293"/>
      <c r="E58" s="293"/>
      <c r="F58" s="293"/>
      <c r="G58" s="293"/>
      <c r="H58" s="293"/>
      <c r="I58" s="293"/>
      <c r="J58" s="293"/>
      <c r="K58" s="293"/>
      <c r="L58" s="294"/>
      <c r="M58" s="25">
        <f>IF(J$7=" ",0,ROUND(Year4!M58*(1+$R$24),0))</f>
        <v>0</v>
      </c>
      <c r="N58" s="13"/>
      <c r="O58" s="120">
        <f t="shared" si="6"/>
        <v>0</v>
      </c>
      <c r="P58" s="13"/>
      <c r="Q58" s="13"/>
      <c r="R58" s="13"/>
      <c r="S58" s="13"/>
      <c r="T58" s="13"/>
      <c r="U58" s="13"/>
    </row>
    <row r="59" spans="1:21" ht="14.25" x14ac:dyDescent="0.2">
      <c r="A59" s="28">
        <v>8</v>
      </c>
      <c r="B59" s="293" t="str">
        <f>+Year4!B59</f>
        <v>Subject Reimbursement</v>
      </c>
      <c r="C59" s="293"/>
      <c r="D59" s="293"/>
      <c r="E59" s="293"/>
      <c r="F59" s="293"/>
      <c r="G59" s="293"/>
      <c r="H59" s="293"/>
      <c r="I59" s="293"/>
      <c r="J59" s="293"/>
      <c r="K59" s="293"/>
      <c r="L59" s="294"/>
      <c r="M59" s="25">
        <f>IF(J$7=" ",0,ROUND(Year4!M59*(1+$R$24),0))</f>
        <v>0</v>
      </c>
      <c r="N59" s="13"/>
      <c r="O59" s="120">
        <f t="shared" si="6"/>
        <v>0</v>
      </c>
      <c r="P59" s="13"/>
      <c r="Q59" s="13"/>
      <c r="R59" s="13"/>
      <c r="S59" s="13"/>
      <c r="T59" s="13"/>
      <c r="U59" s="13"/>
    </row>
    <row r="60" spans="1:21" ht="14.25" x14ac:dyDescent="0.2">
      <c r="A60" s="28">
        <v>9</v>
      </c>
      <c r="B60" s="293">
        <f>+Year4!B60</f>
        <v>0</v>
      </c>
      <c r="C60" s="293"/>
      <c r="D60" s="293"/>
      <c r="E60" s="293"/>
      <c r="F60" s="293"/>
      <c r="G60" s="293"/>
      <c r="H60" s="293"/>
      <c r="I60" s="293"/>
      <c r="J60" s="293"/>
      <c r="K60" s="293"/>
      <c r="L60" s="294"/>
      <c r="M60" s="25">
        <f>IF(J$7=" ",0,ROUND(Year4!M60*(1+$R$24),0))</f>
        <v>0</v>
      </c>
      <c r="N60" s="13"/>
      <c r="O60" s="120">
        <f t="shared" si="6"/>
        <v>0</v>
      </c>
      <c r="P60" s="13"/>
      <c r="Q60" s="13"/>
      <c r="R60" s="13"/>
      <c r="S60" s="13"/>
      <c r="T60" s="13"/>
      <c r="U60" s="13"/>
    </row>
    <row r="61" spans="1:21" ht="14.25" x14ac:dyDescent="0.2">
      <c r="A61" s="28">
        <v>10</v>
      </c>
      <c r="B61" s="293" t="str">
        <f>+Year4!B61</f>
        <v>Outpatient Costs (Not part of MTDC)</v>
      </c>
      <c r="C61" s="293"/>
      <c r="D61" s="293"/>
      <c r="E61" s="293"/>
      <c r="F61" s="293"/>
      <c r="G61" s="293"/>
      <c r="H61" s="293"/>
      <c r="I61" s="293"/>
      <c r="J61" s="293"/>
      <c r="K61" s="293"/>
      <c r="L61" s="294"/>
      <c r="M61" s="25">
        <f>IF(J$7=" ",0,ROUND(Year4!M61*(1+$R$24),0))</f>
        <v>0</v>
      </c>
      <c r="N61" s="13"/>
      <c r="O61" s="120">
        <f>IF(B66="MTDC",0,M61)</f>
        <v>0</v>
      </c>
      <c r="P61" s="13"/>
      <c r="Q61" s="13"/>
      <c r="R61" s="13"/>
      <c r="S61" s="13"/>
      <c r="T61" s="13"/>
      <c r="U61" s="13"/>
    </row>
    <row r="62" spans="1:21" ht="15" x14ac:dyDescent="0.25">
      <c r="A62" s="257" t="s">
        <v>37</v>
      </c>
      <c r="B62" s="258"/>
      <c r="C62" s="258"/>
      <c r="D62" s="258"/>
      <c r="E62" s="258"/>
      <c r="F62" s="258"/>
      <c r="G62" s="258"/>
      <c r="H62" s="258"/>
      <c r="I62" s="258"/>
      <c r="J62" s="258"/>
      <c r="K62" s="258"/>
      <c r="L62" s="259"/>
      <c r="M62" s="31">
        <f>SUM(M52:M61)</f>
        <v>0</v>
      </c>
      <c r="N62" s="13"/>
      <c r="O62" s="120"/>
      <c r="P62" s="13"/>
      <c r="Q62" s="13"/>
      <c r="R62" s="13"/>
      <c r="S62" s="13"/>
      <c r="T62" s="13"/>
      <c r="U62" s="13"/>
    </row>
    <row r="63" spans="1:21" ht="15" x14ac:dyDescent="0.25">
      <c r="A63" s="262" t="s">
        <v>38</v>
      </c>
      <c r="B63" s="263"/>
      <c r="C63" s="263"/>
      <c r="D63" s="263"/>
      <c r="E63" s="263"/>
      <c r="F63" s="263"/>
      <c r="G63" s="263"/>
      <c r="H63" s="263"/>
      <c r="I63" s="263"/>
      <c r="J63" s="263"/>
      <c r="K63" s="263"/>
      <c r="L63" s="264"/>
      <c r="M63" s="34">
        <f>M20+M32+M39+M43+M50+M62</f>
        <v>0</v>
      </c>
      <c r="N63" s="13"/>
      <c r="O63" s="121">
        <f>SUM(O8:O62)</f>
        <v>0</v>
      </c>
      <c r="P63" s="13"/>
      <c r="Q63" s="59"/>
      <c r="R63" s="13"/>
      <c r="S63" s="13"/>
      <c r="T63" s="13"/>
      <c r="U63" s="13"/>
    </row>
    <row r="64" spans="1:21" ht="15" x14ac:dyDescent="0.25">
      <c r="A64" s="262" t="s">
        <v>39</v>
      </c>
      <c r="B64" s="263"/>
      <c r="C64" s="263"/>
      <c r="D64" s="263"/>
      <c r="E64" s="263"/>
      <c r="F64" s="263"/>
      <c r="G64" s="263"/>
      <c r="H64" s="263"/>
      <c r="I64" s="263"/>
      <c r="J64" s="263"/>
      <c r="K64" s="263"/>
      <c r="L64" s="263"/>
      <c r="M64" s="264"/>
      <c r="N64" s="13"/>
      <c r="O64" s="13"/>
      <c r="P64" s="13"/>
      <c r="Q64" s="13"/>
      <c r="R64" s="13"/>
      <c r="S64" s="13"/>
      <c r="T64" s="13"/>
      <c r="U64" s="13"/>
    </row>
    <row r="65" spans="1:21" ht="14.25" x14ac:dyDescent="0.2">
      <c r="A65" s="28"/>
      <c r="B65" s="267" t="s">
        <v>40</v>
      </c>
      <c r="C65" s="268"/>
      <c r="D65" s="299" t="s">
        <v>41</v>
      </c>
      <c r="E65" s="267"/>
      <c r="F65" s="267"/>
      <c r="G65" s="267"/>
      <c r="H65" s="267"/>
      <c r="I65" s="267"/>
      <c r="J65" s="268"/>
      <c r="K65" s="299" t="s">
        <v>42</v>
      </c>
      <c r="L65" s="268"/>
      <c r="M65" s="22" t="s">
        <v>43</v>
      </c>
      <c r="N65" s="13"/>
      <c r="O65" s="13"/>
      <c r="P65" s="13"/>
      <c r="Q65" s="13"/>
      <c r="R65" s="13"/>
      <c r="S65" s="13"/>
      <c r="T65" s="13"/>
      <c r="U65" s="13"/>
    </row>
    <row r="66" spans="1:21" ht="14.25" x14ac:dyDescent="0.2">
      <c r="A66" s="28">
        <v>1</v>
      </c>
      <c r="B66" s="293" t="str">
        <f>+Summary!D22</f>
        <v>NONE</v>
      </c>
      <c r="C66" s="294"/>
      <c r="D66" s="311">
        <f>O63</f>
        <v>0</v>
      </c>
      <c r="E66" s="312"/>
      <c r="F66" s="312"/>
      <c r="G66" s="312"/>
      <c r="H66" s="312"/>
      <c r="I66" s="312"/>
      <c r="J66" s="312"/>
      <c r="K66" s="300">
        <f>+Summary!F22</f>
        <v>0</v>
      </c>
      <c r="L66" s="301"/>
      <c r="M66" s="25">
        <f>ROUND(D66*K66,0)</f>
        <v>0</v>
      </c>
      <c r="N66" s="13"/>
      <c r="O66" s="13"/>
      <c r="P66" s="13"/>
      <c r="Q66" s="13"/>
      <c r="R66" s="13"/>
      <c r="S66" s="13"/>
      <c r="T66" s="13"/>
      <c r="U66" s="13"/>
    </row>
    <row r="67" spans="1:21" ht="14.25" x14ac:dyDescent="0.2">
      <c r="A67" s="28">
        <v>2</v>
      </c>
      <c r="B67" s="293" t="str">
        <f>+B66</f>
        <v>NONE</v>
      </c>
      <c r="C67" s="294"/>
      <c r="D67" s="299"/>
      <c r="E67" s="267"/>
      <c r="F67" s="267"/>
      <c r="G67" s="267"/>
      <c r="H67" s="267"/>
      <c r="I67" s="267"/>
      <c r="J67" s="268"/>
      <c r="K67" s="300">
        <f>+K66</f>
        <v>0</v>
      </c>
      <c r="L67" s="301"/>
      <c r="M67" s="25">
        <f>ROUND(D67*K67,0)</f>
        <v>0</v>
      </c>
      <c r="N67" s="13"/>
      <c r="O67" s="13"/>
      <c r="P67" s="13"/>
      <c r="Q67" s="13"/>
      <c r="R67" s="13"/>
      <c r="S67" s="13"/>
      <c r="T67" s="13"/>
      <c r="U67" s="13"/>
    </row>
    <row r="68" spans="1:21" ht="14.25" x14ac:dyDescent="0.2">
      <c r="A68" s="28">
        <v>3</v>
      </c>
      <c r="B68" s="293" t="str">
        <f>+B67</f>
        <v>NONE</v>
      </c>
      <c r="C68" s="294"/>
      <c r="D68" s="299"/>
      <c r="E68" s="267"/>
      <c r="F68" s="267"/>
      <c r="G68" s="267"/>
      <c r="H68" s="267"/>
      <c r="I68" s="267"/>
      <c r="J68" s="268"/>
      <c r="K68" s="300">
        <f>+K67</f>
        <v>0</v>
      </c>
      <c r="L68" s="301"/>
      <c r="M68" s="25">
        <f>ROUND(D68*K68,0)</f>
        <v>0</v>
      </c>
      <c r="N68" s="13"/>
      <c r="O68" s="13"/>
      <c r="P68" s="13"/>
      <c r="Q68" s="13"/>
      <c r="R68" s="13"/>
      <c r="S68" s="13"/>
      <c r="T68" s="13"/>
      <c r="U68" s="13"/>
    </row>
    <row r="69" spans="1:21" ht="14.25" x14ac:dyDescent="0.2">
      <c r="A69" s="28">
        <v>4</v>
      </c>
      <c r="B69" s="293" t="str">
        <f>+B68</f>
        <v>NONE</v>
      </c>
      <c r="C69" s="294"/>
      <c r="D69" s="299"/>
      <c r="E69" s="267"/>
      <c r="F69" s="267"/>
      <c r="G69" s="267"/>
      <c r="H69" s="267"/>
      <c r="I69" s="267"/>
      <c r="J69" s="268"/>
      <c r="K69" s="300">
        <f>+K68</f>
        <v>0</v>
      </c>
      <c r="L69" s="301"/>
      <c r="M69" s="25">
        <f>ROUND(D69*K69,0)</f>
        <v>0</v>
      </c>
      <c r="N69" s="13"/>
      <c r="O69" s="13"/>
      <c r="P69" s="13"/>
      <c r="Q69" s="13"/>
      <c r="R69" s="13"/>
      <c r="S69" s="13"/>
      <c r="T69" s="13"/>
      <c r="U69" s="13"/>
    </row>
    <row r="70" spans="1:21" ht="15" x14ac:dyDescent="0.25">
      <c r="A70" s="257" t="s">
        <v>44</v>
      </c>
      <c r="B70" s="258"/>
      <c r="C70" s="258"/>
      <c r="D70" s="258"/>
      <c r="E70" s="258"/>
      <c r="F70" s="258"/>
      <c r="G70" s="258"/>
      <c r="H70" s="258"/>
      <c r="I70" s="258"/>
      <c r="J70" s="258"/>
      <c r="K70" s="258"/>
      <c r="L70" s="259"/>
      <c r="M70" s="35">
        <f>SUM(M66:M69)</f>
        <v>0</v>
      </c>
      <c r="N70" s="13"/>
      <c r="O70" s="13"/>
      <c r="P70" s="13"/>
      <c r="Q70" s="13"/>
      <c r="R70" s="13"/>
      <c r="S70" s="13"/>
      <c r="T70" s="13"/>
      <c r="U70" s="13"/>
    </row>
    <row r="71" spans="1:21" ht="15" x14ac:dyDescent="0.25">
      <c r="A71" s="262" t="s">
        <v>45</v>
      </c>
      <c r="B71" s="263"/>
      <c r="C71" s="263"/>
      <c r="D71" s="263"/>
      <c r="E71" s="263"/>
      <c r="F71" s="263"/>
      <c r="G71" s="263"/>
      <c r="H71" s="263"/>
      <c r="I71" s="263"/>
      <c r="J71" s="263"/>
      <c r="K71" s="263"/>
      <c r="L71" s="264"/>
      <c r="M71" s="34">
        <f>M63+M70</f>
        <v>0</v>
      </c>
      <c r="N71" s="13"/>
      <c r="O71" s="13"/>
      <c r="P71" s="13"/>
      <c r="Q71" s="13"/>
      <c r="R71" s="13"/>
      <c r="S71" s="13"/>
      <c r="T71" s="13"/>
      <c r="U71" s="13"/>
    </row>
    <row r="72" spans="1:21" ht="14.25" x14ac:dyDescent="0.2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</row>
    <row r="73" spans="1:21" ht="14.25" x14ac:dyDescent="0.2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</row>
    <row r="74" spans="1:21" ht="15" x14ac:dyDescent="0.2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4" t="s">
        <v>49</v>
      </c>
      <c r="L74" s="13"/>
      <c r="M74" s="36">
        <f>M63</f>
        <v>0</v>
      </c>
      <c r="N74" s="13"/>
      <c r="O74" s="13"/>
      <c r="P74" s="13"/>
      <c r="Q74" s="13"/>
      <c r="R74" s="13"/>
      <c r="S74" s="13"/>
      <c r="T74" s="13"/>
      <c r="U74" s="13"/>
    </row>
    <row r="75" spans="1:21" ht="15" x14ac:dyDescent="0.2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4" t="s">
        <v>50</v>
      </c>
      <c r="L75" s="13"/>
      <c r="M75" s="37">
        <f>Consortium!I6+Consortium!I9+Consortium!I12+Consortium!I15+Consortium!I18+Consortium!I21+Consortium!I24+Consortium!I27+Consortium!I30+Consortium!I33</f>
        <v>0</v>
      </c>
      <c r="N75" s="13"/>
      <c r="O75" s="13"/>
      <c r="P75" s="13"/>
      <c r="Q75" s="13"/>
      <c r="R75" s="13"/>
      <c r="S75" s="13"/>
      <c r="T75" s="13"/>
      <c r="U75" s="13"/>
    </row>
    <row r="76" spans="1:21" ht="15" x14ac:dyDescent="0.2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4" t="s">
        <v>51</v>
      </c>
      <c r="L76" s="13"/>
      <c r="M76" s="36">
        <f>M74-M75</f>
        <v>0</v>
      </c>
      <c r="N76" s="13"/>
      <c r="O76" s="13"/>
      <c r="P76" s="13"/>
      <c r="Q76" s="13"/>
      <c r="R76" s="13"/>
      <c r="S76" s="13"/>
      <c r="T76" s="13"/>
      <c r="U76" s="13"/>
    </row>
    <row r="77" spans="1:21" ht="14.25" x14ac:dyDescent="0.2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</row>
    <row r="78" spans="1:21" ht="14.25" x14ac:dyDescent="0.2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</row>
    <row r="79" spans="1:21" ht="14.25" x14ac:dyDescent="0.2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</row>
    <row r="80" spans="1:21" ht="14.25" x14ac:dyDescent="0.2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</row>
    <row r="81" spans="1:21" ht="14.25" x14ac:dyDescent="0.2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</row>
    <row r="82" spans="1:21" ht="14.25" x14ac:dyDescent="0.2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</row>
    <row r="83" spans="1:21" ht="14.25" x14ac:dyDescent="0.2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</row>
    <row r="84" spans="1:21" ht="14.25" x14ac:dyDescent="0.2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</row>
    <row r="85" spans="1:21" ht="14.25" x14ac:dyDescent="0.2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</row>
    <row r="86" spans="1:21" ht="14.25" x14ac:dyDescent="0.2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</row>
    <row r="87" spans="1:21" ht="14.25" x14ac:dyDescent="0.2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</row>
    <row r="88" spans="1:21" ht="14.25" x14ac:dyDescent="0.2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</row>
    <row r="89" spans="1:21" ht="14.25" x14ac:dyDescent="0.2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</row>
    <row r="90" spans="1:21" ht="14.25" x14ac:dyDescent="0.2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</row>
    <row r="91" spans="1:21" ht="14.25" x14ac:dyDescent="0.2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</row>
    <row r="92" spans="1:21" ht="14.25" x14ac:dyDescent="0.2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</row>
    <row r="93" spans="1:21" ht="14.25" x14ac:dyDescent="0.2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</row>
    <row r="94" spans="1:21" ht="14.25" x14ac:dyDescent="0.2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</row>
    <row r="95" spans="1:21" ht="14.25" x14ac:dyDescent="0.2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</row>
    <row r="96" spans="1:21" ht="14.25" x14ac:dyDescent="0.2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</row>
    <row r="97" spans="1:21" ht="14.25" x14ac:dyDescent="0.2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</row>
    <row r="98" spans="1:21" ht="14.25" x14ac:dyDescent="0.2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</row>
    <row r="99" spans="1:21" ht="14.25" x14ac:dyDescent="0.2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</row>
    <row r="100" spans="1:21" ht="14.25" x14ac:dyDescent="0.2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</row>
    <row r="101" spans="1:21" ht="14.25" x14ac:dyDescent="0.2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</row>
    <row r="102" spans="1:21" ht="14.25" x14ac:dyDescent="0.2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</row>
    <row r="103" spans="1:21" ht="14.25" x14ac:dyDescent="0.2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</row>
    <row r="104" spans="1:21" ht="14.25" x14ac:dyDescent="0.2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</row>
    <row r="105" spans="1:21" ht="14.25" x14ac:dyDescent="0.2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</row>
    <row r="106" spans="1:21" ht="14.25" x14ac:dyDescent="0.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</row>
    <row r="107" spans="1:21" ht="14.25" x14ac:dyDescent="0.2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</row>
    <row r="108" spans="1:21" ht="14.25" x14ac:dyDescent="0.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</row>
    <row r="109" spans="1:21" ht="14.25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</row>
    <row r="110" spans="1:21" ht="14.25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</row>
  </sheetData>
  <mergeCells count="80">
    <mergeCell ref="D66:J66"/>
    <mergeCell ref="D67:J67"/>
    <mergeCell ref="A63:L63"/>
    <mergeCell ref="A70:L70"/>
    <mergeCell ref="B67:C67"/>
    <mergeCell ref="B68:C68"/>
    <mergeCell ref="B69:C69"/>
    <mergeCell ref="A64:M64"/>
    <mergeCell ref="D65:J65"/>
    <mergeCell ref="K65:L65"/>
    <mergeCell ref="B54:L54"/>
    <mergeCell ref="B53:L53"/>
    <mergeCell ref="B52:L52"/>
    <mergeCell ref="A71:L71"/>
    <mergeCell ref="A9:B10"/>
    <mergeCell ref="D68:J68"/>
    <mergeCell ref="D69:J69"/>
    <mergeCell ref="K66:L66"/>
    <mergeCell ref="K67:L67"/>
    <mergeCell ref="K68:L68"/>
    <mergeCell ref="K69:L69"/>
    <mergeCell ref="B65:C65"/>
    <mergeCell ref="B66:C66"/>
    <mergeCell ref="A62:L62"/>
    <mergeCell ref="B60:L60"/>
    <mergeCell ref="B61:L61"/>
    <mergeCell ref="B59:L59"/>
    <mergeCell ref="B58:L58"/>
    <mergeCell ref="B57:L57"/>
    <mergeCell ref="B56:L56"/>
    <mergeCell ref="B55:L55"/>
    <mergeCell ref="C49:L49"/>
    <mergeCell ref="A50:L50"/>
    <mergeCell ref="A51:M51"/>
    <mergeCell ref="A44:M44"/>
    <mergeCell ref="C45:L45"/>
    <mergeCell ref="C46:L46"/>
    <mergeCell ref="C47:L47"/>
    <mergeCell ref="A43:L43"/>
    <mergeCell ref="B37:L37"/>
    <mergeCell ref="B38:L38"/>
    <mergeCell ref="A39:L39"/>
    <mergeCell ref="C48:L48"/>
    <mergeCell ref="B34:L34"/>
    <mergeCell ref="A33:M33"/>
    <mergeCell ref="A40:M40"/>
    <mergeCell ref="C41:L41"/>
    <mergeCell ref="C42:L42"/>
    <mergeCell ref="M9:M10"/>
    <mergeCell ref="H9:J9"/>
    <mergeCell ref="A20:J20"/>
    <mergeCell ref="F9:F10"/>
    <mergeCell ref="B36:L36"/>
    <mergeCell ref="B23:C23"/>
    <mergeCell ref="B24:C24"/>
    <mergeCell ref="B25:C25"/>
    <mergeCell ref="B26:C26"/>
    <mergeCell ref="B27:C27"/>
    <mergeCell ref="A32:J32"/>
    <mergeCell ref="B28:C28"/>
    <mergeCell ref="B29:C29"/>
    <mergeCell ref="B30:C30"/>
    <mergeCell ref="B31:C31"/>
    <mergeCell ref="B35:L35"/>
    <mergeCell ref="D1:M1"/>
    <mergeCell ref="D2:M2"/>
    <mergeCell ref="E9:E10"/>
    <mergeCell ref="D3:M3"/>
    <mergeCell ref="B22:C22"/>
    <mergeCell ref="D4:M5"/>
    <mergeCell ref="G9:G10"/>
    <mergeCell ref="F7:G7"/>
    <mergeCell ref="H7:I7"/>
    <mergeCell ref="J7:K7"/>
    <mergeCell ref="A8:M8"/>
    <mergeCell ref="D9:D10"/>
    <mergeCell ref="A21:M21"/>
    <mergeCell ref="C9:C10"/>
    <mergeCell ref="K9:K10"/>
    <mergeCell ref="L9:L10"/>
  </mergeCells>
  <phoneticPr fontId="4" type="noConversion"/>
  <pageMargins left="0.25" right="0.25" top="0.75" bottom="0.75" header="0.3" footer="0.3"/>
  <pageSetup scale="68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2"/>
  <sheetViews>
    <sheetView workbookViewId="0">
      <selection activeCell="A5" sqref="A5"/>
    </sheetView>
  </sheetViews>
  <sheetFormatPr defaultRowHeight="12.75" x14ac:dyDescent="0.2"/>
  <cols>
    <col min="1" max="1" width="3.7109375" style="4" customWidth="1"/>
    <col min="2" max="2" width="19" customWidth="1"/>
    <col min="3" max="3" width="19.28515625" customWidth="1"/>
    <col min="4" max="4" width="26.42578125" style="5" customWidth="1"/>
    <col min="5" max="5" width="26.42578125" style="9" customWidth="1"/>
  </cols>
  <sheetData>
    <row r="1" spans="1:5" ht="15.6" customHeight="1" x14ac:dyDescent="0.2">
      <c r="B1" s="209" t="s">
        <v>71</v>
      </c>
      <c r="C1" s="313">
        <f>IF(Summary!D3=" "," ",Summary!D3)</f>
        <v>0</v>
      </c>
      <c r="D1" s="314"/>
      <c r="E1" s="315"/>
    </row>
    <row r="2" spans="1:5" ht="15.6" customHeight="1" x14ac:dyDescent="0.2">
      <c r="B2" s="209" t="s">
        <v>73</v>
      </c>
      <c r="C2" s="313">
        <f>IF(Summary!D7=" "," ",Summary!D7)</f>
        <v>0</v>
      </c>
      <c r="D2" s="314"/>
      <c r="E2" s="315"/>
    </row>
    <row r="3" spans="1:5" ht="15.6" customHeight="1" x14ac:dyDescent="0.2">
      <c r="B3" s="209" t="s">
        <v>137</v>
      </c>
      <c r="C3" s="313">
        <f>IF(Summary!D11=" "," ",Summary!D11)</f>
        <v>0</v>
      </c>
      <c r="D3" s="314"/>
      <c r="E3" s="315"/>
    </row>
    <row r="4" spans="1:5" ht="31.15" customHeight="1" x14ac:dyDescent="0.2">
      <c r="B4" s="209" t="s">
        <v>72</v>
      </c>
      <c r="C4" s="313">
        <f>IF(Summary!D13=" "," ",Summary!D13)</f>
        <v>0</v>
      </c>
      <c r="D4" s="314"/>
      <c r="E4" s="315"/>
    </row>
    <row r="6" spans="1:5" ht="18" customHeight="1" x14ac:dyDescent="0.2">
      <c r="A6" s="4" t="s">
        <v>75</v>
      </c>
      <c r="E6" s="6">
        <f>Year1!M20+Year2!M20+Year3!M20+Year4!M20+Year5!M20</f>
        <v>0</v>
      </c>
    </row>
    <row r="7" spans="1:5" ht="18" customHeight="1" x14ac:dyDescent="0.2">
      <c r="A7" s="4" t="s">
        <v>76</v>
      </c>
      <c r="E7" s="7">
        <f>Year1!M32+Year2!M32+Year3!M32+Year4!M32+Year5!M32</f>
        <v>0</v>
      </c>
    </row>
    <row r="8" spans="1:5" ht="18" customHeight="1" x14ac:dyDescent="0.2">
      <c r="A8" s="4" t="s">
        <v>77</v>
      </c>
      <c r="E8" s="7">
        <f>E6+E7</f>
        <v>0</v>
      </c>
    </row>
    <row r="9" spans="1:5" ht="18" customHeight="1" x14ac:dyDescent="0.2">
      <c r="A9" s="4" t="s">
        <v>78</v>
      </c>
      <c r="E9" s="7">
        <f>Year1!M39+Year2!M39+Year3!M39+Year4!M39+Year5!M39</f>
        <v>0</v>
      </c>
    </row>
    <row r="10" spans="1:5" ht="18" customHeight="1" x14ac:dyDescent="0.2">
      <c r="A10" s="4" t="s">
        <v>79</v>
      </c>
      <c r="E10" s="7">
        <f>D11+D12</f>
        <v>0</v>
      </c>
    </row>
    <row r="11" spans="1:5" x14ac:dyDescent="0.2">
      <c r="A11" s="4">
        <v>1</v>
      </c>
      <c r="B11" t="s">
        <v>80</v>
      </c>
      <c r="D11" s="8">
        <f>Year1!M41+Year2!M41+Year3!M41+Year4!M41+Year5!M41</f>
        <v>0</v>
      </c>
    </row>
    <row r="12" spans="1:5" x14ac:dyDescent="0.2">
      <c r="A12" s="4">
        <v>2</v>
      </c>
      <c r="B12" t="s">
        <v>81</v>
      </c>
      <c r="D12" s="8">
        <f>Year1!M42+Year2!M42+Year3!M42+Year4!M42+Year5!M42</f>
        <v>0</v>
      </c>
    </row>
    <row r="13" spans="1:5" ht="18" customHeight="1" x14ac:dyDescent="0.2">
      <c r="A13" s="4" t="s">
        <v>82</v>
      </c>
      <c r="E13" s="7">
        <f>SUM(D14:D18)</f>
        <v>0</v>
      </c>
    </row>
    <row r="14" spans="1:5" x14ac:dyDescent="0.2">
      <c r="A14" s="4">
        <v>1</v>
      </c>
      <c r="B14" t="s">
        <v>23</v>
      </c>
      <c r="D14" s="8">
        <f>Year1!M45+Year2!M45+Year3!M45+Year4!M45+Year5!M45</f>
        <v>0</v>
      </c>
    </row>
    <row r="15" spans="1:5" x14ac:dyDescent="0.2">
      <c r="A15" s="4">
        <v>2</v>
      </c>
      <c r="B15" t="s">
        <v>24</v>
      </c>
      <c r="D15" s="8">
        <f>Year1!M46+Year2!M46+Year3!M46+Year4!M46+Year5!M46</f>
        <v>0</v>
      </c>
    </row>
    <row r="16" spans="1:5" x14ac:dyDescent="0.2">
      <c r="A16" s="4">
        <v>3</v>
      </c>
      <c r="B16" t="s">
        <v>25</v>
      </c>
      <c r="D16" s="8">
        <f>Year1!M47+Year2!M47+Year3!M47+Year4!M47+Year5!M47</f>
        <v>0</v>
      </c>
    </row>
    <row r="17" spans="1:5" x14ac:dyDescent="0.2">
      <c r="A17" s="4">
        <v>4</v>
      </c>
      <c r="B17" t="s">
        <v>26</v>
      </c>
      <c r="D17" s="8">
        <f>Year1!M48+Year2!M48+Year3!M48+Year4!M48+Year5!M48</f>
        <v>0</v>
      </c>
    </row>
    <row r="18" spans="1:5" x14ac:dyDescent="0.2">
      <c r="A18" s="4">
        <v>5</v>
      </c>
      <c r="B18" t="s">
        <v>27</v>
      </c>
      <c r="D18" s="8">
        <f>Year1!M49+Year2!M49+Year3!M49+Year4!M49+Year5!M49</f>
        <v>0</v>
      </c>
    </row>
    <row r="19" spans="1:5" ht="18" customHeight="1" x14ac:dyDescent="0.2">
      <c r="A19" s="4" t="s">
        <v>83</v>
      </c>
      <c r="E19" s="7">
        <f>SUM(D20:D29)</f>
        <v>0</v>
      </c>
    </row>
    <row r="20" spans="1:5" x14ac:dyDescent="0.2">
      <c r="A20" s="4">
        <v>1</v>
      </c>
      <c r="B20" t="s">
        <v>30</v>
      </c>
      <c r="D20" s="8">
        <f>Year1!M52+Year2!M52+Year3!M52+Year4!M52+Year5!M52</f>
        <v>0</v>
      </c>
    </row>
    <row r="21" spans="1:5" x14ac:dyDescent="0.2">
      <c r="A21" s="4">
        <v>2</v>
      </c>
      <c r="B21" t="s">
        <v>31</v>
      </c>
      <c r="D21" s="8">
        <f>Year1!M53+Year2!M53+Year3!M53+Year4!M53+Year5!M53</f>
        <v>0</v>
      </c>
    </row>
    <row r="22" spans="1:5" x14ac:dyDescent="0.2">
      <c r="A22" s="4">
        <v>3</v>
      </c>
      <c r="B22" t="s">
        <v>32</v>
      </c>
      <c r="D22" s="8">
        <f>Year1!M54+Year2!M54+Year3!M54+Year4!M54+Year5!M54</f>
        <v>0</v>
      </c>
    </row>
    <row r="23" spans="1:5" x14ac:dyDescent="0.2">
      <c r="A23" s="4">
        <v>4</v>
      </c>
      <c r="B23" t="s">
        <v>33</v>
      </c>
      <c r="D23" s="8">
        <f>Year1!M55+Year2!M55+Year3!M55+Year4!M55+Year5!M55</f>
        <v>0</v>
      </c>
    </row>
    <row r="24" spans="1:5" x14ac:dyDescent="0.2">
      <c r="A24" s="4">
        <v>5</v>
      </c>
      <c r="B24" t="s">
        <v>34</v>
      </c>
      <c r="D24" s="8">
        <f>Year1!M56+Year2!M56+Year3!M56+Year4!M56+Year5!M56</f>
        <v>0</v>
      </c>
    </row>
    <row r="25" spans="1:5" x14ac:dyDescent="0.2">
      <c r="A25" s="4">
        <v>6</v>
      </c>
      <c r="B25" t="s">
        <v>84</v>
      </c>
      <c r="D25" s="8">
        <f>Year1!M57+Year2!M57+Year3!M57+Year4!M57+Year5!M57</f>
        <v>0</v>
      </c>
    </row>
    <row r="26" spans="1:5" x14ac:dyDescent="0.2">
      <c r="A26" s="4">
        <v>7</v>
      </c>
      <c r="B26" t="s">
        <v>36</v>
      </c>
      <c r="D26" s="8">
        <f>Year1!M58+Year2!M58+Year3!M58+Year4!M58+Year5!M58</f>
        <v>0</v>
      </c>
    </row>
    <row r="27" spans="1:5" x14ac:dyDescent="0.2">
      <c r="A27" s="4">
        <v>8</v>
      </c>
      <c r="B27" t="str">
        <f>IF(Year1!B59="","",Year1!B59)</f>
        <v>Subject Reimbursement</v>
      </c>
      <c r="D27" s="8">
        <f>Year1!M59+Year2!M59+Year3!M59+Year4!M59+Year5!M59</f>
        <v>0</v>
      </c>
    </row>
    <row r="28" spans="1:5" x14ac:dyDescent="0.2">
      <c r="A28" s="4">
        <v>9</v>
      </c>
      <c r="B28" t="str">
        <f>IF(Year1!B60="","",Year1!B60)</f>
        <v/>
      </c>
      <c r="D28" s="8">
        <f>Year1!M60+Year2!M60+Year3!M60+Year4!M60+Year5!M60</f>
        <v>0</v>
      </c>
    </row>
    <row r="29" spans="1:5" x14ac:dyDescent="0.2">
      <c r="A29" s="4">
        <v>10</v>
      </c>
      <c r="B29" t="str">
        <f>IF(Year1!B61="","",Year1!B61)</f>
        <v>Outpatient Costs (Not part of MTDC)</v>
      </c>
      <c r="D29" s="8">
        <f>Year1!M61+Year2!M61+Year3!M61+Year4!M61+Year5!M61</f>
        <v>0</v>
      </c>
    </row>
    <row r="30" spans="1:5" ht="18" customHeight="1" x14ac:dyDescent="0.2">
      <c r="A30" s="4" t="s">
        <v>85</v>
      </c>
      <c r="E30" s="6">
        <f>E8+E9+E10+E13+E19</f>
        <v>0</v>
      </c>
    </row>
    <row r="31" spans="1:5" ht="18" customHeight="1" x14ac:dyDescent="0.2">
      <c r="A31" s="4" t="s">
        <v>86</v>
      </c>
      <c r="E31" s="7">
        <f>ROUND(Year1!M70+Year2!M70+Year3!M70+Year4!M70+Year5!M70,0)</f>
        <v>0</v>
      </c>
    </row>
    <row r="32" spans="1:5" ht="18" customHeight="1" x14ac:dyDescent="0.2">
      <c r="A32" s="4" t="s">
        <v>87</v>
      </c>
      <c r="E32" s="6">
        <f>E30+E31</f>
        <v>0</v>
      </c>
    </row>
  </sheetData>
  <mergeCells count="4">
    <mergeCell ref="C1:E1"/>
    <mergeCell ref="C2:E2"/>
    <mergeCell ref="C4:E4"/>
    <mergeCell ref="C3:E3"/>
  </mergeCells>
  <phoneticPr fontId="4" type="noConversion"/>
  <printOptions horizontalCentered="1"/>
  <pageMargins left="0.25" right="0.25" top="0.75" bottom="0.75" header="0.3" footer="0.3"/>
  <pageSetup orientation="portrait" r:id="rId1"/>
  <headerFooter alignWithMargins="0">
    <oddHeader>&amp;CRESEARCH &amp; RELATED BUDGET - Cumulative Budget</oddHeader>
    <oddFooter>&amp;L&amp;F&amp;R&amp;D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0"/>
  <sheetViews>
    <sheetView workbookViewId="0">
      <selection activeCell="B5" sqref="B5:B6"/>
    </sheetView>
  </sheetViews>
  <sheetFormatPr defaultColWidth="9.140625" defaultRowHeight="12.75" x14ac:dyDescent="0.2"/>
  <cols>
    <col min="1" max="1" width="4.140625" style="2" customWidth="1"/>
    <col min="2" max="2" width="21.7109375" style="2" customWidth="1"/>
    <col min="3" max="3" width="16.85546875" style="2" customWidth="1"/>
    <col min="4" max="4" width="7.7109375" style="2" customWidth="1"/>
    <col min="5" max="8" width="9.140625" style="3"/>
    <col min="9" max="9" width="9.7109375" style="3" customWidth="1"/>
    <col min="10" max="10" width="1.7109375" style="2" customWidth="1"/>
    <col min="11" max="15" width="8.7109375" style="2" customWidth="1"/>
    <col min="16" max="16384" width="9.140625" style="2"/>
  </cols>
  <sheetData>
    <row r="1" spans="1:17" x14ac:dyDescent="0.2">
      <c r="C1" t="s">
        <v>119</v>
      </c>
    </row>
    <row r="3" spans="1:17" x14ac:dyDescent="0.2">
      <c r="K3" s="317" t="s">
        <v>66</v>
      </c>
      <c r="L3" s="317"/>
      <c r="M3" s="317"/>
      <c r="N3" s="317"/>
      <c r="O3" s="317"/>
    </row>
    <row r="4" spans="1:17" x14ac:dyDescent="0.2">
      <c r="B4" s="4" t="s">
        <v>52</v>
      </c>
      <c r="C4" s="4" t="s">
        <v>53</v>
      </c>
      <c r="D4" s="4"/>
      <c r="E4" s="142" t="s">
        <v>54</v>
      </c>
      <c r="F4" s="142" t="s">
        <v>55</v>
      </c>
      <c r="G4" s="142" t="s">
        <v>56</v>
      </c>
      <c r="H4" s="142" t="s">
        <v>57</v>
      </c>
      <c r="I4" s="142" t="s">
        <v>58</v>
      </c>
      <c r="J4" s="4"/>
      <c r="K4" s="142" t="s">
        <v>54</v>
      </c>
      <c r="L4" s="142" t="s">
        <v>55</v>
      </c>
      <c r="M4" s="142" t="s">
        <v>56</v>
      </c>
      <c r="N4" s="142" t="s">
        <v>57</v>
      </c>
      <c r="O4" s="142" t="s">
        <v>58</v>
      </c>
    </row>
    <row r="5" spans="1:17" x14ac:dyDescent="0.2">
      <c r="A5" s="2">
        <v>1</v>
      </c>
      <c r="B5" s="318"/>
      <c r="C5" s="318"/>
      <c r="D5" s="172" t="s">
        <v>59</v>
      </c>
      <c r="E5" s="171"/>
      <c r="F5" s="171"/>
      <c r="G5" s="171"/>
      <c r="H5" s="171"/>
      <c r="I5" s="171"/>
      <c r="K5" s="316">
        <f>IF(E5+E6&gt;25000,25000,E5+E6)</f>
        <v>0</v>
      </c>
      <c r="L5" s="316">
        <f>IF(K5&gt;=25000,0,IF(F5+F6&gt;=(25000-K5),25000-K5,F5+F6))</f>
        <v>0</v>
      </c>
      <c r="M5" s="316">
        <f>IF(K5+L5&gt;=25000,0,IF(G5+G6&gt;(25000-L5-K5),25000-L5-K5,G5+G6))</f>
        <v>0</v>
      </c>
      <c r="N5" s="316">
        <f>IF(K5+L5+M5&gt;=25000,0,IF(H5+H6&gt;(25000-M5-L5-K5),25000-M5-L5-K5,H5+H6))</f>
        <v>0</v>
      </c>
      <c r="O5" s="316">
        <f>IF(K5+L5+M5+N5&gt;=25000,0,IF(I5+I6&gt;(25000-N5-M5-L5-K5),25000-N5-M5-L5-K5,I5+I6))</f>
        <v>0</v>
      </c>
    </row>
    <row r="6" spans="1:17" x14ac:dyDescent="0.2">
      <c r="B6" s="318"/>
      <c r="C6" s="318"/>
      <c r="D6" s="172" t="s">
        <v>60</v>
      </c>
      <c r="E6" s="171"/>
      <c r="F6" s="171"/>
      <c r="G6" s="171"/>
      <c r="H6" s="171"/>
      <c r="I6" s="171"/>
      <c r="K6" s="316"/>
      <c r="L6" s="316"/>
      <c r="M6" s="316"/>
      <c r="N6" s="316"/>
      <c r="O6" s="316"/>
    </row>
    <row r="7" spans="1:17" x14ac:dyDescent="0.2">
      <c r="B7" s="143"/>
      <c r="C7" s="143"/>
      <c r="D7" s="172" t="s">
        <v>120</v>
      </c>
      <c r="E7" s="73">
        <f>SUM(E5:E6)</f>
        <v>0</v>
      </c>
      <c r="F7" s="73">
        <f>SUM(F5:F6)</f>
        <v>0</v>
      </c>
      <c r="G7" s="73">
        <f>SUM(G5:G6)</f>
        <v>0</v>
      </c>
      <c r="H7" s="73">
        <f>SUM(H5:H6)</f>
        <v>0</v>
      </c>
      <c r="I7" s="73">
        <f>SUM(I5:I6)</f>
        <v>0</v>
      </c>
      <c r="K7" s="72"/>
      <c r="L7" s="72"/>
      <c r="M7" s="72"/>
      <c r="N7" s="72"/>
      <c r="O7" s="72"/>
    </row>
    <row r="8" spans="1:17" x14ac:dyDescent="0.2">
      <c r="A8" s="2">
        <v>2</v>
      </c>
      <c r="B8" s="318"/>
      <c r="C8" s="318"/>
      <c r="D8" s="172" t="s">
        <v>59</v>
      </c>
      <c r="E8" s="171"/>
      <c r="F8" s="171"/>
      <c r="G8" s="171"/>
      <c r="H8" s="171"/>
      <c r="I8" s="171"/>
      <c r="K8" s="316">
        <f>IF(E8+E9&gt;25000,25000,E8+E9)</f>
        <v>0</v>
      </c>
      <c r="L8" s="316">
        <f>IF(K8&gt;=25000,0,IF(F8+F9&gt;=(25000-K8),25000-K8,F8+F9))</f>
        <v>0</v>
      </c>
      <c r="M8" s="316">
        <f>IF(K8+L8&gt;=25000,0,IF(G8+G9&gt;(25000-L8-K8),25000-L8-K8,G8+G9))</f>
        <v>0</v>
      </c>
      <c r="N8" s="316">
        <f>IF(K8+L8+M8&gt;=25000,0,IF(H8+H9&gt;(25000-M8-L8-K8),25000-M8-L8-K8,H8+H9))</f>
        <v>0</v>
      </c>
      <c r="O8" s="316">
        <f>IF(K8+L8+M8+N8&gt;=25000,0,IF(I8+I9&gt;(25000-N8-M8-L8-K8),25000-N8-M8-L8-K8,I8+I9))</f>
        <v>0</v>
      </c>
    </row>
    <row r="9" spans="1:17" x14ac:dyDescent="0.2">
      <c r="B9" s="318"/>
      <c r="C9" s="318"/>
      <c r="D9" s="172" t="s">
        <v>60</v>
      </c>
      <c r="E9" s="171"/>
      <c r="F9" s="171"/>
      <c r="G9" s="171"/>
      <c r="H9" s="171"/>
      <c r="I9" s="171"/>
      <c r="K9" s="316"/>
      <c r="L9" s="316"/>
      <c r="M9" s="316"/>
      <c r="N9" s="316"/>
      <c r="O9" s="316"/>
    </row>
    <row r="10" spans="1:17" x14ac:dyDescent="0.2">
      <c r="B10" s="143"/>
      <c r="C10" s="143"/>
      <c r="D10" s="172" t="s">
        <v>120</v>
      </c>
      <c r="E10" s="73">
        <f>SUM(E8:E9)</f>
        <v>0</v>
      </c>
      <c r="F10" s="73">
        <f>SUM(F8:F9)</f>
        <v>0</v>
      </c>
      <c r="G10" s="73">
        <f>SUM(G8:G9)</f>
        <v>0</v>
      </c>
      <c r="H10" s="73">
        <f>SUM(H8:H9)</f>
        <v>0</v>
      </c>
      <c r="I10" s="73">
        <f>SUM(I8:I9)</f>
        <v>0</v>
      </c>
      <c r="K10" s="138"/>
      <c r="L10" s="138"/>
      <c r="M10" s="138"/>
      <c r="N10" s="138"/>
      <c r="O10" s="138"/>
    </row>
    <row r="11" spans="1:17" x14ac:dyDescent="0.2">
      <c r="A11" s="2">
        <v>3</v>
      </c>
      <c r="B11" s="318"/>
      <c r="C11" s="318"/>
      <c r="D11" s="172" t="s">
        <v>59</v>
      </c>
      <c r="E11" s="171"/>
      <c r="F11" s="171"/>
      <c r="G11" s="171"/>
      <c r="H11" s="171"/>
      <c r="I11" s="171"/>
      <c r="K11" s="316">
        <f>IF(E11+E12&gt;25000,25000,E11+E12)</f>
        <v>0</v>
      </c>
      <c r="L11" s="316">
        <f>IF(K11&gt;=25000,0,IF(F11+F12&gt;=(25000-K11),25000-K11,F11+F12))</f>
        <v>0</v>
      </c>
      <c r="M11" s="316">
        <f>IF(K11+L11&gt;=25000,0,IF(G11+G12&gt;(25000-L11-K11),25000-L11-K11,G11+G12))</f>
        <v>0</v>
      </c>
      <c r="N11" s="316">
        <f>IF(K11+L11+M11&gt;=25000,0,IF(H11+H12&gt;(25000-M11-L11-K11),25000-M11-L11-K11,H11+H12))</f>
        <v>0</v>
      </c>
      <c r="O11" s="316">
        <f>IF(K11+L11+M11+N11&gt;=25000,0,IF(I11+I12&gt;(25000-N11-M11-L11-K11),25000-N11-M11-L11-K11,I11+I12))</f>
        <v>0</v>
      </c>
    </row>
    <row r="12" spans="1:17" x14ac:dyDescent="0.2">
      <c r="B12" s="318"/>
      <c r="C12" s="318"/>
      <c r="D12" s="172" t="s">
        <v>60</v>
      </c>
      <c r="E12" s="171"/>
      <c r="F12" s="171"/>
      <c r="G12" s="171"/>
      <c r="H12" s="171"/>
      <c r="I12" s="171"/>
      <c r="K12" s="316"/>
      <c r="L12" s="316"/>
      <c r="M12" s="316"/>
      <c r="N12" s="316"/>
      <c r="O12" s="316"/>
    </row>
    <row r="13" spans="1:17" x14ac:dyDescent="0.2">
      <c r="B13" s="143"/>
      <c r="C13" s="143"/>
      <c r="D13" s="172" t="s">
        <v>120</v>
      </c>
      <c r="E13" s="73">
        <f>SUM(E11:E12)</f>
        <v>0</v>
      </c>
      <c r="F13" s="73">
        <f>SUM(F11:F12)</f>
        <v>0</v>
      </c>
      <c r="G13" s="73">
        <f>SUM(G11:G12)</f>
        <v>0</v>
      </c>
      <c r="H13" s="73">
        <f>SUM(H11:H12)</f>
        <v>0</v>
      </c>
      <c r="I13" s="73">
        <f>SUM(I11:I12)</f>
        <v>0</v>
      </c>
      <c r="K13" s="138"/>
      <c r="L13" s="138"/>
      <c r="M13" s="138"/>
      <c r="N13" s="138"/>
      <c r="O13" s="138"/>
      <c r="Q13" s="10"/>
    </row>
    <row r="14" spans="1:17" x14ac:dyDescent="0.2">
      <c r="A14" s="2">
        <v>4</v>
      </c>
      <c r="B14" s="318"/>
      <c r="C14" s="318"/>
      <c r="D14" s="172" t="s">
        <v>59</v>
      </c>
      <c r="E14" s="171"/>
      <c r="F14" s="171"/>
      <c r="G14" s="171"/>
      <c r="H14" s="171"/>
      <c r="I14" s="171"/>
      <c r="K14" s="316">
        <f>IF(E14+E15&gt;25000,25000,E14+E15)</f>
        <v>0</v>
      </c>
      <c r="L14" s="316">
        <f>IF(K14&gt;=25000,0,IF(F14+F15&gt;=(25000-K14),25000-K14,F14+F15))</f>
        <v>0</v>
      </c>
      <c r="M14" s="316">
        <f>IF(K14+L14&gt;=25000,0,IF(G14+G15&gt;(25000-L14-K14),25000-L14-K14,G14+G15))</f>
        <v>0</v>
      </c>
      <c r="N14" s="316">
        <f>IF(K14+L14+M14&gt;=25000,0,IF(H14+H15&gt;(25000-M14-L14-K14),25000-M14-L14-K14,H14+H15))</f>
        <v>0</v>
      </c>
      <c r="O14" s="316">
        <f>IF(K14+L14+M14+N14&gt;=25000,0,IF(I14+I15&gt;(25000-N14-M14-L14-K14),25000-N14-M14-L14-K14,I14+I15))</f>
        <v>0</v>
      </c>
    </row>
    <row r="15" spans="1:17" x14ac:dyDescent="0.2">
      <c r="B15" s="318"/>
      <c r="C15" s="318"/>
      <c r="D15" s="172" t="s">
        <v>60</v>
      </c>
      <c r="E15" s="171"/>
      <c r="F15" s="171"/>
      <c r="G15" s="171"/>
      <c r="H15" s="171"/>
      <c r="I15" s="171"/>
      <c r="K15" s="316"/>
      <c r="L15" s="316"/>
      <c r="M15" s="316"/>
      <c r="N15" s="316"/>
      <c r="O15" s="316"/>
    </row>
    <row r="16" spans="1:17" x14ac:dyDescent="0.2">
      <c r="B16" s="143"/>
      <c r="C16" s="143"/>
      <c r="D16" s="172" t="s">
        <v>120</v>
      </c>
      <c r="E16" s="73">
        <f>SUM(E14:E15)</f>
        <v>0</v>
      </c>
      <c r="F16" s="73">
        <f>SUM(F14:F15)</f>
        <v>0</v>
      </c>
      <c r="G16" s="73">
        <f>SUM(G14:G15)</f>
        <v>0</v>
      </c>
      <c r="H16" s="73">
        <f>SUM(H14:H15)</f>
        <v>0</v>
      </c>
      <c r="I16" s="73">
        <f>SUM(I14:I15)</f>
        <v>0</v>
      </c>
      <c r="K16" s="138"/>
      <c r="L16" s="138"/>
      <c r="M16" s="138"/>
      <c r="N16" s="138"/>
      <c r="O16" s="138"/>
    </row>
    <row r="17" spans="1:15" x14ac:dyDescent="0.2">
      <c r="A17" s="2">
        <v>5</v>
      </c>
      <c r="B17" s="318"/>
      <c r="C17" s="318"/>
      <c r="D17" s="172" t="s">
        <v>59</v>
      </c>
      <c r="E17" s="171"/>
      <c r="F17" s="171"/>
      <c r="G17" s="171"/>
      <c r="H17" s="171"/>
      <c r="I17" s="171"/>
      <c r="K17" s="316">
        <f>IF(E17+E18&gt;25000,25000,E17+E18)</f>
        <v>0</v>
      </c>
      <c r="L17" s="316">
        <f>IF(K17&gt;=25000,0,IF(F17+F18&gt;=(25000-K17),25000-K17,F17+F18))</f>
        <v>0</v>
      </c>
      <c r="M17" s="316">
        <f>IF(K17+L17&gt;=25000,0,IF(G17+G18&gt;(25000-L17-K17),25000-L17-K17,G17+G18))</f>
        <v>0</v>
      </c>
      <c r="N17" s="316">
        <f>IF(K17+L17+M17&gt;=25000,0,IF(H17+H18&gt;(25000-M17-L17-K17),25000-M17-L17-K17,H17+H18))</f>
        <v>0</v>
      </c>
      <c r="O17" s="316">
        <f>IF(K17+L17+M17+N17&gt;=25000,0,IF(I17+I18&gt;(25000-N17-M17-L17-K17),25000-N17-M17-L17-K17,I17+I18))</f>
        <v>0</v>
      </c>
    </row>
    <row r="18" spans="1:15" x14ac:dyDescent="0.2">
      <c r="B18" s="318"/>
      <c r="C18" s="318"/>
      <c r="D18" s="172" t="s">
        <v>60</v>
      </c>
      <c r="E18" s="171"/>
      <c r="F18" s="171"/>
      <c r="G18" s="171"/>
      <c r="H18" s="171"/>
      <c r="I18" s="171"/>
      <c r="K18" s="316"/>
      <c r="L18" s="316"/>
      <c r="M18" s="316"/>
      <c r="N18" s="316"/>
      <c r="O18" s="316"/>
    </row>
    <row r="19" spans="1:15" x14ac:dyDescent="0.2">
      <c r="B19" s="143"/>
      <c r="C19" s="143"/>
      <c r="D19" s="172" t="s">
        <v>120</v>
      </c>
      <c r="E19" s="73">
        <f>SUM(E17:E18)</f>
        <v>0</v>
      </c>
      <c r="F19" s="73">
        <f>SUM(F17:F18)</f>
        <v>0</v>
      </c>
      <c r="G19" s="73">
        <f>SUM(G17:G18)</f>
        <v>0</v>
      </c>
      <c r="H19" s="73">
        <f>SUM(H17:H18)</f>
        <v>0</v>
      </c>
      <c r="I19" s="73">
        <f>SUM(I17:I18)</f>
        <v>0</v>
      </c>
      <c r="K19" s="138"/>
      <c r="L19" s="138"/>
      <c r="M19" s="138"/>
      <c r="N19" s="138"/>
      <c r="O19" s="138"/>
    </row>
    <row r="20" spans="1:15" x14ac:dyDescent="0.2">
      <c r="A20" s="2">
        <v>6</v>
      </c>
      <c r="B20" s="318"/>
      <c r="C20" s="318"/>
      <c r="D20" s="172" t="s">
        <v>59</v>
      </c>
      <c r="E20" s="171"/>
      <c r="F20" s="171"/>
      <c r="G20" s="171"/>
      <c r="H20" s="171"/>
      <c r="I20" s="171"/>
      <c r="K20" s="316">
        <f>IF(E20+E21&gt;25000,25000,E20+E21)</f>
        <v>0</v>
      </c>
      <c r="L20" s="316">
        <f>IF(K20&gt;=25000,0,IF(F20+F21&gt;=(25000-K20),25000-K20,F20+F21))</f>
        <v>0</v>
      </c>
      <c r="M20" s="316">
        <f>IF(K20+L20&gt;=25000,0,IF(G20+G21&gt;(25000-L20-K20),25000-L20-K20,G20+G21))</f>
        <v>0</v>
      </c>
      <c r="N20" s="316">
        <f>IF(K20+L20+M20&gt;=25000,0,IF(H20+H21&gt;(25000-M20-L20-K20),25000-M20-L20-K20,H20+H21))</f>
        <v>0</v>
      </c>
      <c r="O20" s="316">
        <f>IF(K20+L20+M20+N20&gt;=25000,0,IF(I20+I21&gt;(25000-N20-M20-L20-K20),25000-N20-M20-L20-K20,I20+I21))</f>
        <v>0</v>
      </c>
    </row>
    <row r="21" spans="1:15" x14ac:dyDescent="0.2">
      <c r="B21" s="318"/>
      <c r="C21" s="318"/>
      <c r="D21" s="172" t="s">
        <v>60</v>
      </c>
      <c r="E21" s="171"/>
      <c r="F21" s="171"/>
      <c r="G21" s="171"/>
      <c r="H21" s="171"/>
      <c r="I21" s="171"/>
      <c r="K21" s="316"/>
      <c r="L21" s="316"/>
      <c r="M21" s="316"/>
      <c r="N21" s="316"/>
      <c r="O21" s="316"/>
    </row>
    <row r="22" spans="1:15" x14ac:dyDescent="0.2">
      <c r="B22" s="143"/>
      <c r="C22" s="143"/>
      <c r="D22" s="172" t="s">
        <v>120</v>
      </c>
      <c r="E22" s="73">
        <f>SUM(E20:E21)</f>
        <v>0</v>
      </c>
      <c r="F22" s="73">
        <f>SUM(F20:F21)</f>
        <v>0</v>
      </c>
      <c r="G22" s="73">
        <f>SUM(G20:G21)</f>
        <v>0</v>
      </c>
      <c r="H22" s="73">
        <f>SUM(H20:H21)</f>
        <v>0</v>
      </c>
      <c r="I22" s="73">
        <f>SUM(I20:I21)</f>
        <v>0</v>
      </c>
      <c r="K22" s="138"/>
      <c r="L22" s="138"/>
      <c r="M22" s="138"/>
      <c r="N22" s="138"/>
      <c r="O22" s="138"/>
    </row>
    <row r="23" spans="1:15" x14ac:dyDescent="0.2">
      <c r="A23" s="2">
        <v>7</v>
      </c>
      <c r="B23" s="318"/>
      <c r="C23" s="318"/>
      <c r="D23" s="172" t="s">
        <v>59</v>
      </c>
      <c r="E23" s="171"/>
      <c r="F23" s="171"/>
      <c r="G23" s="171"/>
      <c r="H23" s="171"/>
      <c r="I23" s="171"/>
      <c r="K23" s="316">
        <f>IF(E23+E24&gt;25000,25000,E23+E24)</f>
        <v>0</v>
      </c>
      <c r="L23" s="316">
        <f>IF(K23&gt;=25000,0,IF(F23+F24&gt;=(25000-K23),25000-K23,F23+F24))</f>
        <v>0</v>
      </c>
      <c r="M23" s="316">
        <f>IF(K23+L23&gt;=25000,0,IF(G23+G24&gt;(25000-L23-K23),25000-L23-K23,G23+G24))</f>
        <v>0</v>
      </c>
      <c r="N23" s="316">
        <f>IF(K23+L23+M23&gt;=25000,0,IF(H23+H24&gt;(25000-M23-L23-K23),25000-M23-L23-K23,H23+H24))</f>
        <v>0</v>
      </c>
      <c r="O23" s="316">
        <f>IF(K23+L23+M23+N23&gt;=25000,0,IF(I23+I24&gt;(25000-N23-M23-L23-K23),25000-N23-M23-L23-K23,I23+I24))</f>
        <v>0</v>
      </c>
    </row>
    <row r="24" spans="1:15" x14ac:dyDescent="0.2">
      <c r="B24" s="318"/>
      <c r="C24" s="318"/>
      <c r="D24" s="172" t="s">
        <v>60</v>
      </c>
      <c r="E24" s="171"/>
      <c r="F24" s="171"/>
      <c r="G24" s="171"/>
      <c r="H24" s="171"/>
      <c r="I24" s="171"/>
      <c r="K24" s="316"/>
      <c r="L24" s="316"/>
      <c r="M24" s="316"/>
      <c r="N24" s="316"/>
      <c r="O24" s="316"/>
    </row>
    <row r="25" spans="1:15" x14ac:dyDescent="0.2">
      <c r="B25" s="143"/>
      <c r="C25" s="143"/>
      <c r="D25" s="172" t="s">
        <v>120</v>
      </c>
      <c r="E25" s="73">
        <f>SUM(E23:E24)</f>
        <v>0</v>
      </c>
      <c r="F25" s="73">
        <f>SUM(F23:F24)</f>
        <v>0</v>
      </c>
      <c r="G25" s="73">
        <f>SUM(G23:G24)</f>
        <v>0</v>
      </c>
      <c r="H25" s="73">
        <f>SUM(H23:H24)</f>
        <v>0</v>
      </c>
      <c r="I25" s="73">
        <f>SUM(I23:I24)</f>
        <v>0</v>
      </c>
      <c r="K25" s="138"/>
      <c r="L25" s="138"/>
      <c r="M25" s="138"/>
      <c r="N25" s="138"/>
      <c r="O25" s="138"/>
    </row>
    <row r="26" spans="1:15" x14ac:dyDescent="0.2">
      <c r="A26" s="2">
        <v>8</v>
      </c>
      <c r="B26" s="318"/>
      <c r="C26" s="318"/>
      <c r="D26" s="172" t="s">
        <v>59</v>
      </c>
      <c r="E26" s="171"/>
      <c r="F26" s="171"/>
      <c r="G26" s="171"/>
      <c r="H26" s="171"/>
      <c r="I26" s="171"/>
      <c r="K26" s="316">
        <f>IF(E26+E27&gt;25000,25000,E26+E27)</f>
        <v>0</v>
      </c>
      <c r="L26" s="316">
        <f>IF(K26&gt;=25000,0,IF(F26+F27&gt;=(25000-K26),25000-K26,F26+F27))</f>
        <v>0</v>
      </c>
      <c r="M26" s="316">
        <f>IF(K26+L26&gt;=25000,0,IF(G26+G27&gt;(25000-L26-K26),25000-L26-K26,G26+G27))</f>
        <v>0</v>
      </c>
      <c r="N26" s="316">
        <f>IF(K26+L26+M26&gt;=25000,0,IF(H26+H27&gt;(25000-M26-L26-K26),25000-M26-L26-K26,H26+H27))</f>
        <v>0</v>
      </c>
      <c r="O26" s="316">
        <f>IF(K26+L26+M26+N26&gt;=25000,0,IF(I26+I27&gt;(25000-N26-M26-L26-K26),25000-N26-M26-L26-K26,I26+I27))</f>
        <v>0</v>
      </c>
    </row>
    <row r="27" spans="1:15" x14ac:dyDescent="0.2">
      <c r="B27" s="318"/>
      <c r="C27" s="318"/>
      <c r="D27" s="172" t="s">
        <v>60</v>
      </c>
      <c r="E27" s="171"/>
      <c r="F27" s="171"/>
      <c r="G27" s="171"/>
      <c r="H27" s="171"/>
      <c r="I27" s="171"/>
      <c r="K27" s="316"/>
      <c r="L27" s="316"/>
      <c r="M27" s="316"/>
      <c r="N27" s="316"/>
      <c r="O27" s="316"/>
    </row>
    <row r="28" spans="1:15" x14ac:dyDescent="0.2">
      <c r="B28" s="143"/>
      <c r="C28" s="143"/>
      <c r="D28" s="172" t="s">
        <v>120</v>
      </c>
      <c r="E28" s="73">
        <f>SUM(E26:E27)</f>
        <v>0</v>
      </c>
      <c r="F28" s="73">
        <f>SUM(F26:F27)</f>
        <v>0</v>
      </c>
      <c r="G28" s="73">
        <f>SUM(G26:G27)</f>
        <v>0</v>
      </c>
      <c r="H28" s="73">
        <f>SUM(H26:H27)</f>
        <v>0</v>
      </c>
      <c r="I28" s="73">
        <f>SUM(I26:I27)</f>
        <v>0</v>
      </c>
      <c r="K28" s="138"/>
      <c r="L28" s="138"/>
      <c r="M28" s="138"/>
      <c r="N28" s="138"/>
      <c r="O28" s="138"/>
    </row>
    <row r="29" spans="1:15" x14ac:dyDescent="0.2">
      <c r="A29" s="2">
        <v>9</v>
      </c>
      <c r="B29" s="318"/>
      <c r="C29" s="318"/>
      <c r="D29" s="172" t="s">
        <v>59</v>
      </c>
      <c r="E29" s="171"/>
      <c r="F29" s="171"/>
      <c r="G29" s="171"/>
      <c r="H29" s="171"/>
      <c r="I29" s="171"/>
      <c r="K29" s="316">
        <f>IF(E29+E30&gt;25000,25000,E29+E30)</f>
        <v>0</v>
      </c>
      <c r="L29" s="316">
        <f>IF(K29&gt;=25000,0,IF(F29+F30&gt;=(25000-K29),25000-K29,F29+F30))</f>
        <v>0</v>
      </c>
      <c r="M29" s="316">
        <f>IF(K29+L29&gt;=25000,0,IF(G29+G30&gt;(25000-L29-K29),25000-L29-K29,G29+G30))</f>
        <v>0</v>
      </c>
      <c r="N29" s="316">
        <f>IF(K29+L29+M29&gt;=25000,0,IF(H29+H30&gt;(25000-M29-L29-K29),25000-M29-L29-K29,H29+H30))</f>
        <v>0</v>
      </c>
      <c r="O29" s="316">
        <f>IF(K29+L29+M29+N29&gt;=25000,0,IF(I29+I30&gt;(25000-N29-M29-L29-K29),25000-N29-M29-L29-K29,I29+I30))</f>
        <v>0</v>
      </c>
    </row>
    <row r="30" spans="1:15" x14ac:dyDescent="0.2">
      <c r="B30" s="318"/>
      <c r="C30" s="318"/>
      <c r="D30" s="172" t="s">
        <v>60</v>
      </c>
      <c r="E30" s="171"/>
      <c r="F30" s="171"/>
      <c r="G30" s="171"/>
      <c r="H30" s="171"/>
      <c r="I30" s="171"/>
      <c r="K30" s="316"/>
      <c r="L30" s="316"/>
      <c r="M30" s="316"/>
      <c r="N30" s="316"/>
      <c r="O30" s="316"/>
    </row>
    <row r="31" spans="1:15" x14ac:dyDescent="0.2">
      <c r="B31" s="143"/>
      <c r="C31" s="143"/>
      <c r="D31" s="172" t="s">
        <v>120</v>
      </c>
      <c r="E31" s="73">
        <f>SUM(E29:E30)</f>
        <v>0</v>
      </c>
      <c r="F31" s="73">
        <f>SUM(F29:F30)</f>
        <v>0</v>
      </c>
      <c r="G31" s="73">
        <f>SUM(G29:G30)</f>
        <v>0</v>
      </c>
      <c r="H31" s="73">
        <f>SUM(H29:H30)</f>
        <v>0</v>
      </c>
      <c r="I31" s="73">
        <f>SUM(I29:I30)</f>
        <v>0</v>
      </c>
      <c r="K31" s="138"/>
      <c r="L31" s="138"/>
      <c r="M31" s="138"/>
      <c r="N31" s="138"/>
      <c r="O31" s="138"/>
    </row>
    <row r="32" spans="1:15" x14ac:dyDescent="0.2">
      <c r="A32" s="2">
        <v>10</v>
      </c>
      <c r="B32" s="318"/>
      <c r="C32" s="318"/>
      <c r="D32" s="172" t="s">
        <v>59</v>
      </c>
      <c r="E32" s="171"/>
      <c r="F32" s="171"/>
      <c r="G32" s="171"/>
      <c r="H32" s="171"/>
      <c r="I32" s="171"/>
      <c r="K32" s="316">
        <f>IF(E32+E33&gt;25000,25000,E32+E33)</f>
        <v>0</v>
      </c>
      <c r="L32" s="316">
        <f>IF(K32&gt;=25000,0,IF(F32+F33&gt;=(25000-K32),25000-K32,F32+F33))</f>
        <v>0</v>
      </c>
      <c r="M32" s="316">
        <f>IF(K32+L32&gt;=25000,0,IF(G32+G33&gt;(25000-L32-K32),25000-L32-K32,G32+G33))</f>
        <v>0</v>
      </c>
      <c r="N32" s="316">
        <f>IF(K32+L32+M32&gt;=25000,0,IF(H32+H33&gt;(25000-M32-L32-K32),25000-M32-L32-K32,H32+H33))</f>
        <v>0</v>
      </c>
      <c r="O32" s="316">
        <f>IF(K32+L32+M32+N32&gt;=25000,0,IF(I32+I33&gt;(25000-N32-M32-L32-K32),25000-N32-M32-L32-K32,I32+I33))</f>
        <v>0</v>
      </c>
    </row>
    <row r="33" spans="2:15" ht="13.5" thickBot="1" x14ac:dyDescent="0.25">
      <c r="B33" s="318"/>
      <c r="C33" s="318"/>
      <c r="D33" s="172" t="s">
        <v>60</v>
      </c>
      <c r="E33" s="171"/>
      <c r="F33" s="171"/>
      <c r="G33" s="171"/>
      <c r="H33" s="171"/>
      <c r="I33" s="171"/>
      <c r="K33" s="316"/>
      <c r="L33" s="316"/>
      <c r="M33" s="316"/>
      <c r="N33" s="316"/>
      <c r="O33" s="316"/>
    </row>
    <row r="34" spans="2:15" ht="13.5" thickBot="1" x14ac:dyDescent="0.25">
      <c r="B34" s="144"/>
      <c r="C34" s="144"/>
      <c r="D34" s="172" t="s">
        <v>120</v>
      </c>
      <c r="E34" s="73">
        <f>SUM(E32:E33)</f>
        <v>0</v>
      </c>
      <c r="F34" s="73">
        <f>SUM(F32:F33)</f>
        <v>0</v>
      </c>
      <c r="G34" s="73">
        <f>SUM(G32:G33)</f>
        <v>0</v>
      </c>
      <c r="H34" s="73">
        <f>SUM(H32:H33)</f>
        <v>0</v>
      </c>
      <c r="I34" s="73">
        <f>SUM(I32:I33)</f>
        <v>0</v>
      </c>
      <c r="K34" s="139">
        <f>SUM(K5:K33)</f>
        <v>0</v>
      </c>
      <c r="L34" s="139">
        <f>SUM(L5:L33)</f>
        <v>0</v>
      </c>
      <c r="M34" s="221">
        <f>SUM(M5:M33)</f>
        <v>0</v>
      </c>
      <c r="N34" s="221">
        <f>SUM(N5:N33)</f>
        <v>0</v>
      </c>
      <c r="O34" s="221">
        <f>SUM(O5:O33)</f>
        <v>0</v>
      </c>
    </row>
    <row r="35" spans="2:15" x14ac:dyDescent="0.2">
      <c r="B35" s="144"/>
      <c r="C35" s="144"/>
      <c r="D35" s="219"/>
      <c r="E35" s="220"/>
      <c r="F35" s="220"/>
      <c r="G35" s="220"/>
      <c r="H35" s="220"/>
      <c r="I35" s="220"/>
    </row>
    <row r="36" spans="2:15" x14ac:dyDescent="0.2">
      <c r="D36" s="173" t="s">
        <v>59</v>
      </c>
      <c r="E36" s="140">
        <f>+E5+E8+E11+E14+E17+E20+E23+E26+E29+E32</f>
        <v>0</v>
      </c>
      <c r="F36" s="140">
        <f t="shared" ref="F36:I36" si="0">+F5+F8+F11+F14+F17+F20+F23+F26+F29+F32</f>
        <v>0</v>
      </c>
      <c r="G36" s="140">
        <f t="shared" si="0"/>
        <v>0</v>
      </c>
      <c r="H36" s="140">
        <f t="shared" si="0"/>
        <v>0</v>
      </c>
      <c r="I36" s="140">
        <f t="shared" si="0"/>
        <v>0</v>
      </c>
    </row>
    <row r="37" spans="2:15" ht="13.5" thickBot="1" x14ac:dyDescent="0.25">
      <c r="D37" s="173" t="s">
        <v>60</v>
      </c>
      <c r="E37" s="222">
        <f>+E6+E9+E12+E15+E18+E21+E24+E27+E30+E33</f>
        <v>0</v>
      </c>
      <c r="F37" s="222">
        <f t="shared" ref="F37:I37" si="1">+F6+F9+F12+F15+F18+F21+F24+F27+F30+F33</f>
        <v>0</v>
      </c>
      <c r="G37" s="222">
        <f t="shared" si="1"/>
        <v>0</v>
      </c>
      <c r="H37" s="222">
        <f t="shared" si="1"/>
        <v>0</v>
      </c>
      <c r="I37" s="222">
        <f t="shared" si="1"/>
        <v>0</v>
      </c>
    </row>
    <row r="38" spans="2:15" ht="13.5" thickBot="1" x14ac:dyDescent="0.25">
      <c r="D38" s="173" t="s">
        <v>120</v>
      </c>
      <c r="E38" s="224">
        <f>+E34+E31+E28+E25+E22+E19+E16+E13+E10+E7</f>
        <v>0</v>
      </c>
      <c r="F38" s="223">
        <f>+F34+F31+F28+F25+F22+F19+F16+F13+F10+F7</f>
        <v>0</v>
      </c>
      <c r="G38" s="223">
        <f>+G34+G31+G28+G25+G22+G19+G16+G13+G10+G7</f>
        <v>0</v>
      </c>
      <c r="H38" s="223">
        <f>+H34+H31+H28+H25+H22+H19+H16+H13+H10+H7</f>
        <v>0</v>
      </c>
      <c r="I38" s="223">
        <f>+I34+I31+I28+I25+I22+I19+I16+I13+I10+I7</f>
        <v>0</v>
      </c>
    </row>
    <row r="39" spans="2:15" ht="13.5" thickBot="1" x14ac:dyDescent="0.25">
      <c r="D39" s="225" t="s">
        <v>132</v>
      </c>
      <c r="E39" s="141"/>
      <c r="F39" s="141"/>
      <c r="G39" s="141"/>
      <c r="H39" s="141"/>
      <c r="I39" s="223">
        <f>SUM(E38:I38)</f>
        <v>0</v>
      </c>
    </row>
    <row r="40" spans="2:15" x14ac:dyDescent="0.2">
      <c r="B40" s="10"/>
    </row>
  </sheetData>
  <mergeCells count="71">
    <mergeCell ref="B5:B6"/>
    <mergeCell ref="C5:C6"/>
    <mergeCell ref="B11:B12"/>
    <mergeCell ref="C11:C12"/>
    <mergeCell ref="B14:B15"/>
    <mergeCell ref="C14:C15"/>
    <mergeCell ref="B8:B9"/>
    <mergeCell ref="C8:C9"/>
    <mergeCell ref="B17:B18"/>
    <mergeCell ref="C17:C18"/>
    <mergeCell ref="B20:B21"/>
    <mergeCell ref="C20:C21"/>
    <mergeCell ref="B23:B24"/>
    <mergeCell ref="C23:C24"/>
    <mergeCell ref="B26:B27"/>
    <mergeCell ref="C26:C27"/>
    <mergeCell ref="B29:B30"/>
    <mergeCell ref="C29:C30"/>
    <mergeCell ref="B32:B33"/>
    <mergeCell ref="C32:C33"/>
    <mergeCell ref="N8:N9"/>
    <mergeCell ref="K3:O3"/>
    <mergeCell ref="K5:K6"/>
    <mergeCell ref="L5:L6"/>
    <mergeCell ref="M5:M6"/>
    <mergeCell ref="N5:N6"/>
    <mergeCell ref="O5:O6"/>
    <mergeCell ref="O8:O9"/>
    <mergeCell ref="K8:K9"/>
    <mergeCell ref="L8:L9"/>
    <mergeCell ref="M8:M9"/>
    <mergeCell ref="O11:O12"/>
    <mergeCell ref="O14:O15"/>
    <mergeCell ref="O17:O18"/>
    <mergeCell ref="N11:N12"/>
    <mergeCell ref="N14:N15"/>
    <mergeCell ref="N17:N18"/>
    <mergeCell ref="K11:K12"/>
    <mergeCell ref="K14:K15"/>
    <mergeCell ref="K17:K18"/>
    <mergeCell ref="K29:K30"/>
    <mergeCell ref="K32:K33"/>
    <mergeCell ref="K20:K21"/>
    <mergeCell ref="K23:K24"/>
    <mergeCell ref="K26:K27"/>
    <mergeCell ref="L11:L12"/>
    <mergeCell ref="M11:M12"/>
    <mergeCell ref="L14:L15"/>
    <mergeCell ref="M14:M15"/>
    <mergeCell ref="L17:L18"/>
    <mergeCell ref="M17:M18"/>
    <mergeCell ref="N20:N21"/>
    <mergeCell ref="O20:O21"/>
    <mergeCell ref="L23:L24"/>
    <mergeCell ref="M23:M24"/>
    <mergeCell ref="N23:N24"/>
    <mergeCell ref="O23:O24"/>
    <mergeCell ref="L20:L21"/>
    <mergeCell ref="M20:M21"/>
    <mergeCell ref="L32:L33"/>
    <mergeCell ref="M32:M33"/>
    <mergeCell ref="N32:N33"/>
    <mergeCell ref="O32:O33"/>
    <mergeCell ref="N26:N27"/>
    <mergeCell ref="O26:O27"/>
    <mergeCell ref="L29:L30"/>
    <mergeCell ref="M29:M30"/>
    <mergeCell ref="N29:N30"/>
    <mergeCell ref="O29:O30"/>
    <mergeCell ref="L26:L27"/>
    <mergeCell ref="M26:M27"/>
  </mergeCells>
  <phoneticPr fontId="4" type="noConversion"/>
  <pageMargins left="0.25" right="0.25" top="0.75" bottom="0.75" header="0.3" footer="0.3"/>
  <pageSetup scale="73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0"/>
  <sheetViews>
    <sheetView workbookViewId="0"/>
  </sheetViews>
  <sheetFormatPr defaultRowHeight="12.75" x14ac:dyDescent="0.2"/>
  <cols>
    <col min="1" max="1" width="2.42578125" customWidth="1"/>
    <col min="2" max="2" width="35.7109375" customWidth="1"/>
    <col min="3" max="7" width="12.7109375" customWidth="1"/>
    <col min="8" max="8" width="16.7109375" customWidth="1"/>
    <col min="9" max="9" width="11.85546875" customWidth="1"/>
  </cols>
  <sheetData>
    <row r="1" spans="1:13" ht="13.5" thickBot="1" x14ac:dyDescent="0.25"/>
    <row r="2" spans="1:13" ht="26.25" thickBot="1" x14ac:dyDescent="0.4">
      <c r="A2" s="70"/>
      <c r="B2" s="319" t="s">
        <v>95</v>
      </c>
      <c r="C2" s="320"/>
      <c r="D2" s="320"/>
      <c r="E2" s="320"/>
      <c r="F2" s="320"/>
      <c r="G2" s="320"/>
      <c r="H2" s="321"/>
      <c r="I2" s="67"/>
      <c r="J2" s="67"/>
      <c r="K2" s="67"/>
      <c r="L2" s="67"/>
      <c r="M2" s="67"/>
    </row>
    <row r="3" spans="1:13" ht="15" customHeight="1" x14ac:dyDescent="0.35">
      <c r="A3" s="70"/>
      <c r="B3" s="214" t="s">
        <v>162</v>
      </c>
      <c r="C3" s="218">
        <f>+Summary!E18</f>
        <v>43466</v>
      </c>
      <c r="D3" s="218">
        <f>+Summary!F18</f>
        <v>43831</v>
      </c>
      <c r="E3" s="218" t="str">
        <f>+Summary!G18</f>
        <v xml:space="preserve"> </v>
      </c>
      <c r="F3" s="218" t="str">
        <f>+Summary!H18</f>
        <v xml:space="preserve"> </v>
      </c>
      <c r="G3" s="218" t="str">
        <f>+Summary!I18</f>
        <v xml:space="preserve"> </v>
      </c>
      <c r="H3" s="213"/>
    </row>
    <row r="4" spans="1:13" ht="15" customHeight="1" thickBot="1" x14ac:dyDescent="0.4">
      <c r="A4" s="70"/>
      <c r="B4" s="214" t="s">
        <v>163</v>
      </c>
      <c r="C4" s="217">
        <f>+Summary!E19</f>
        <v>43830</v>
      </c>
      <c r="D4" s="217">
        <f>+Summary!F19</f>
        <v>44196</v>
      </c>
      <c r="E4" s="217" t="str">
        <f>+Summary!G19</f>
        <v xml:space="preserve"> </v>
      </c>
      <c r="F4" s="217" t="str">
        <f>+Summary!H19</f>
        <v xml:space="preserve"> </v>
      </c>
      <c r="G4" s="217" t="str">
        <f>+Summary!I19</f>
        <v xml:space="preserve"> </v>
      </c>
      <c r="H4" s="213"/>
    </row>
    <row r="5" spans="1:13" x14ac:dyDescent="0.2">
      <c r="B5" s="69" t="s">
        <v>96</v>
      </c>
      <c r="C5" s="215" t="s">
        <v>54</v>
      </c>
      <c r="D5" s="215" t="s">
        <v>55</v>
      </c>
      <c r="E5" s="215" t="s">
        <v>56</v>
      </c>
      <c r="F5" s="215" t="s">
        <v>57</v>
      </c>
      <c r="G5" s="216" t="s">
        <v>58</v>
      </c>
      <c r="H5" s="71" t="s">
        <v>100</v>
      </c>
      <c r="I5" s="68"/>
    </row>
    <row r="6" spans="1:13" x14ac:dyDescent="0.2">
      <c r="B6" s="78">
        <f>Year1!B11</f>
        <v>0</v>
      </c>
      <c r="C6" s="79">
        <f>Year1!M11</f>
        <v>0</v>
      </c>
      <c r="D6" s="79">
        <f>Year2!M11</f>
        <v>0</v>
      </c>
      <c r="E6" s="79">
        <f>Year3!M11</f>
        <v>0</v>
      </c>
      <c r="F6" s="79">
        <f>Year4!M11</f>
        <v>0</v>
      </c>
      <c r="G6" s="80">
        <f>Year5!M11</f>
        <v>0</v>
      </c>
      <c r="H6" s="81">
        <f t="shared" ref="H6:H14" si="0">SUM(C6:G6)</f>
        <v>0</v>
      </c>
    </row>
    <row r="7" spans="1:13" x14ac:dyDescent="0.2">
      <c r="B7" s="78">
        <f>Year1!B12</f>
        <v>0</v>
      </c>
      <c r="C7" s="79">
        <f>Year1!M12</f>
        <v>0</v>
      </c>
      <c r="D7" s="79">
        <f>Year2!M12</f>
        <v>0</v>
      </c>
      <c r="E7" s="79">
        <f>Year3!M12</f>
        <v>0</v>
      </c>
      <c r="F7" s="79">
        <f>Year4!M12</f>
        <v>0</v>
      </c>
      <c r="G7" s="80">
        <f>Year5!M12</f>
        <v>0</v>
      </c>
      <c r="H7" s="81">
        <f t="shared" si="0"/>
        <v>0</v>
      </c>
    </row>
    <row r="8" spans="1:13" x14ac:dyDescent="0.2">
      <c r="B8" s="78">
        <f>Year1!B13</f>
        <v>0</v>
      </c>
      <c r="C8" s="79">
        <f>Year1!M13</f>
        <v>0</v>
      </c>
      <c r="D8" s="79">
        <f>Year2!M13</f>
        <v>0</v>
      </c>
      <c r="E8" s="79">
        <f>Year3!M13</f>
        <v>0</v>
      </c>
      <c r="F8" s="79">
        <f>Year4!M13</f>
        <v>0</v>
      </c>
      <c r="G8" s="80">
        <f>Year5!M13</f>
        <v>0</v>
      </c>
      <c r="H8" s="81">
        <f t="shared" si="0"/>
        <v>0</v>
      </c>
    </row>
    <row r="9" spans="1:13" x14ac:dyDescent="0.2">
      <c r="B9" s="78">
        <f>Year1!B14</f>
        <v>0</v>
      </c>
      <c r="C9" s="79">
        <f>Year1!M14</f>
        <v>0</v>
      </c>
      <c r="D9" s="79">
        <f>Year2!M14</f>
        <v>0</v>
      </c>
      <c r="E9" s="79">
        <f>Year3!M14</f>
        <v>0</v>
      </c>
      <c r="F9" s="79">
        <f>Year4!M14</f>
        <v>0</v>
      </c>
      <c r="G9" s="80">
        <f>Year5!M14</f>
        <v>0</v>
      </c>
      <c r="H9" s="81">
        <f t="shared" si="0"/>
        <v>0</v>
      </c>
    </row>
    <row r="10" spans="1:13" x14ac:dyDescent="0.2">
      <c r="B10" s="78">
        <f>Year1!B15</f>
        <v>0</v>
      </c>
      <c r="C10" s="79">
        <f>Year1!M15</f>
        <v>0</v>
      </c>
      <c r="D10" s="79">
        <f>Year2!M15</f>
        <v>0</v>
      </c>
      <c r="E10" s="79">
        <f>Year3!M15</f>
        <v>0</v>
      </c>
      <c r="F10" s="79">
        <f>Year4!M15</f>
        <v>0</v>
      </c>
      <c r="G10" s="80">
        <f>Year5!M15</f>
        <v>0</v>
      </c>
      <c r="H10" s="81">
        <f t="shared" si="0"/>
        <v>0</v>
      </c>
    </row>
    <row r="11" spans="1:13" x14ac:dyDescent="0.2">
      <c r="B11" s="78">
        <f>Year1!B16</f>
        <v>0</v>
      </c>
      <c r="C11" s="79">
        <f>Year1!M16</f>
        <v>0</v>
      </c>
      <c r="D11" s="79">
        <f>Year2!M16</f>
        <v>0</v>
      </c>
      <c r="E11" s="79">
        <f>Year3!M16</f>
        <v>0</v>
      </c>
      <c r="F11" s="79">
        <f>Year4!M16</f>
        <v>0</v>
      </c>
      <c r="G11" s="80">
        <f>Year5!M16</f>
        <v>0</v>
      </c>
      <c r="H11" s="81">
        <f t="shared" si="0"/>
        <v>0</v>
      </c>
    </row>
    <row r="12" spans="1:13" x14ac:dyDescent="0.2">
      <c r="B12" s="78">
        <f>Year1!B17</f>
        <v>0</v>
      </c>
      <c r="C12" s="79">
        <f>Year1!M17</f>
        <v>0</v>
      </c>
      <c r="D12" s="79">
        <f>Year2!M17</f>
        <v>0</v>
      </c>
      <c r="E12" s="79">
        <f>Year3!M17</f>
        <v>0</v>
      </c>
      <c r="F12" s="79">
        <f>Year4!M17</f>
        <v>0</v>
      </c>
      <c r="G12" s="80">
        <f>Year5!M17</f>
        <v>0</v>
      </c>
      <c r="H12" s="81">
        <f t="shared" si="0"/>
        <v>0</v>
      </c>
    </row>
    <row r="13" spans="1:13" x14ac:dyDescent="0.2">
      <c r="B13" s="78">
        <f>Year1!B18</f>
        <v>0</v>
      </c>
      <c r="C13" s="79">
        <f>Year1!M18</f>
        <v>0</v>
      </c>
      <c r="D13" s="79">
        <f>Year2!M18</f>
        <v>0</v>
      </c>
      <c r="E13" s="79">
        <f>Year3!M18</f>
        <v>0</v>
      </c>
      <c r="F13" s="79">
        <f>Year4!M18</f>
        <v>0</v>
      </c>
      <c r="G13" s="80">
        <f>Year5!M18</f>
        <v>0</v>
      </c>
      <c r="H13" s="81">
        <f t="shared" si="0"/>
        <v>0</v>
      </c>
    </row>
    <row r="14" spans="1:13" ht="13.5" thickBot="1" x14ac:dyDescent="0.25">
      <c r="B14" s="82">
        <f>Year1!B19</f>
        <v>0</v>
      </c>
      <c r="C14" s="83">
        <f>Year1!M19</f>
        <v>0</v>
      </c>
      <c r="D14" s="83">
        <f>Year2!M19</f>
        <v>0</v>
      </c>
      <c r="E14" s="83">
        <f>Year3!M19</f>
        <v>0</v>
      </c>
      <c r="F14" s="83">
        <f>Year4!M19</f>
        <v>0</v>
      </c>
      <c r="G14" s="84">
        <f>Year5!M19</f>
        <v>0</v>
      </c>
      <c r="H14" s="85">
        <f t="shared" si="0"/>
        <v>0</v>
      </c>
      <c r="I14" s="64"/>
    </row>
    <row r="15" spans="1:13" ht="13.5" thickBot="1" x14ac:dyDescent="0.25">
      <c r="B15" s="86" t="s">
        <v>99</v>
      </c>
      <c r="C15" s="87">
        <f t="shared" ref="C15:H15" si="1">SUM(C6:C14)</f>
        <v>0</v>
      </c>
      <c r="D15" s="87">
        <f t="shared" si="1"/>
        <v>0</v>
      </c>
      <c r="E15" s="87">
        <f t="shared" si="1"/>
        <v>0</v>
      </c>
      <c r="F15" s="87">
        <f t="shared" si="1"/>
        <v>0</v>
      </c>
      <c r="G15" s="88">
        <f t="shared" si="1"/>
        <v>0</v>
      </c>
      <c r="H15" s="89">
        <f t="shared" si="1"/>
        <v>0</v>
      </c>
      <c r="I15" s="113">
        <f>Cumulative!E6</f>
        <v>0</v>
      </c>
    </row>
    <row r="16" spans="1:13" ht="13.5" thickBot="1" x14ac:dyDescent="0.25">
      <c r="B16" s="322"/>
      <c r="C16" s="323"/>
      <c r="D16" s="323"/>
      <c r="E16" s="323"/>
      <c r="F16" s="323"/>
      <c r="G16" s="323"/>
      <c r="H16" s="324"/>
      <c r="I16" s="114"/>
    </row>
    <row r="17" spans="2:9" x14ac:dyDescent="0.2">
      <c r="B17" s="90" t="s">
        <v>97</v>
      </c>
      <c r="C17" s="91" t="s">
        <v>54</v>
      </c>
      <c r="D17" s="91" t="s">
        <v>55</v>
      </c>
      <c r="E17" s="91" t="s">
        <v>56</v>
      </c>
      <c r="F17" s="91" t="s">
        <v>57</v>
      </c>
      <c r="G17" s="92" t="s">
        <v>58</v>
      </c>
      <c r="H17" s="93" t="s">
        <v>100</v>
      </c>
      <c r="I17" s="114"/>
    </row>
    <row r="18" spans="2:9" x14ac:dyDescent="0.2">
      <c r="B18" s="78">
        <f>Year1!B22</f>
        <v>0</v>
      </c>
      <c r="C18" s="79">
        <f>Year1!M22</f>
        <v>0</v>
      </c>
      <c r="D18" s="79">
        <f>Year2!M22</f>
        <v>0</v>
      </c>
      <c r="E18" s="79">
        <f>Year3!M22</f>
        <v>0</v>
      </c>
      <c r="F18" s="79">
        <f>Year4!M22</f>
        <v>0</v>
      </c>
      <c r="G18" s="80">
        <f>Year5!M22</f>
        <v>0</v>
      </c>
      <c r="H18" s="81">
        <f t="shared" ref="H18:H26" si="2">SUM(C18:G18)</f>
        <v>0</v>
      </c>
      <c r="I18" s="114"/>
    </row>
    <row r="19" spans="2:9" x14ac:dyDescent="0.2">
      <c r="B19" s="78">
        <f>Year1!B23</f>
        <v>0</v>
      </c>
      <c r="C19" s="79">
        <f>Year1!M23</f>
        <v>0</v>
      </c>
      <c r="D19" s="79">
        <f>Year2!M23</f>
        <v>0</v>
      </c>
      <c r="E19" s="79">
        <f>Year3!M23</f>
        <v>0</v>
      </c>
      <c r="F19" s="79">
        <f>Year4!M23</f>
        <v>0</v>
      </c>
      <c r="G19" s="80">
        <f>Year5!M23</f>
        <v>0</v>
      </c>
      <c r="H19" s="81">
        <f t="shared" si="2"/>
        <v>0</v>
      </c>
      <c r="I19" s="114"/>
    </row>
    <row r="20" spans="2:9" x14ac:dyDescent="0.2">
      <c r="B20" s="78">
        <f>Year1!B24</f>
        <v>0</v>
      </c>
      <c r="C20" s="79">
        <f>Year1!M24</f>
        <v>0</v>
      </c>
      <c r="D20" s="79">
        <f>Year2!M24</f>
        <v>0</v>
      </c>
      <c r="E20" s="79">
        <f>Year3!M24</f>
        <v>0</v>
      </c>
      <c r="F20" s="79">
        <f>Year4!M24</f>
        <v>0</v>
      </c>
      <c r="G20" s="80">
        <f>Year5!M24</f>
        <v>0</v>
      </c>
      <c r="H20" s="81">
        <f t="shared" si="2"/>
        <v>0</v>
      </c>
      <c r="I20" s="114"/>
    </row>
    <row r="21" spans="2:9" x14ac:dyDescent="0.2">
      <c r="B21" s="78">
        <f>Year1!B25</f>
        <v>0</v>
      </c>
      <c r="C21" s="79">
        <f>Year1!M25</f>
        <v>0</v>
      </c>
      <c r="D21" s="79">
        <f>Year2!M25</f>
        <v>0</v>
      </c>
      <c r="E21" s="79">
        <f>Year3!M25</f>
        <v>0</v>
      </c>
      <c r="F21" s="79">
        <f>Year4!M25</f>
        <v>0</v>
      </c>
      <c r="G21" s="80">
        <f>Year5!M25</f>
        <v>0</v>
      </c>
      <c r="H21" s="81">
        <f t="shared" si="2"/>
        <v>0</v>
      </c>
      <c r="I21" s="114"/>
    </row>
    <row r="22" spans="2:9" x14ac:dyDescent="0.2">
      <c r="B22" s="78">
        <f>Year1!B26</f>
        <v>0</v>
      </c>
      <c r="C22" s="79">
        <f>Year1!M26</f>
        <v>0</v>
      </c>
      <c r="D22" s="79">
        <f>Year2!M26</f>
        <v>0</v>
      </c>
      <c r="E22" s="79">
        <f>Year3!M26</f>
        <v>0</v>
      </c>
      <c r="F22" s="79">
        <f>Year4!M26</f>
        <v>0</v>
      </c>
      <c r="G22" s="80">
        <f>Year5!M26</f>
        <v>0</v>
      </c>
      <c r="H22" s="81">
        <f t="shared" si="2"/>
        <v>0</v>
      </c>
      <c r="I22" s="114"/>
    </row>
    <row r="23" spans="2:9" x14ac:dyDescent="0.2">
      <c r="B23" s="78">
        <f>Year1!B27</f>
        <v>0</v>
      </c>
      <c r="C23" s="79">
        <f>Year1!M27</f>
        <v>0</v>
      </c>
      <c r="D23" s="79">
        <f>Year2!M27</f>
        <v>0</v>
      </c>
      <c r="E23" s="79">
        <f>Year3!M27</f>
        <v>0</v>
      </c>
      <c r="F23" s="79">
        <f>Year4!M27</f>
        <v>0</v>
      </c>
      <c r="G23" s="80">
        <f>Year5!M27</f>
        <v>0</v>
      </c>
      <c r="H23" s="81">
        <f t="shared" si="2"/>
        <v>0</v>
      </c>
      <c r="I23" s="114"/>
    </row>
    <row r="24" spans="2:9" x14ac:dyDescent="0.2">
      <c r="B24" s="78">
        <f>Year1!B28</f>
        <v>0</v>
      </c>
      <c r="C24" s="79">
        <f>Year1!M28</f>
        <v>0</v>
      </c>
      <c r="D24" s="79">
        <f>Year2!M28</f>
        <v>0</v>
      </c>
      <c r="E24" s="79">
        <f>Year3!M28</f>
        <v>0</v>
      </c>
      <c r="F24" s="79">
        <f>Year4!M28</f>
        <v>0</v>
      </c>
      <c r="G24" s="80">
        <f>Year5!M28</f>
        <v>0</v>
      </c>
      <c r="H24" s="81">
        <f t="shared" si="2"/>
        <v>0</v>
      </c>
      <c r="I24" s="114"/>
    </row>
    <row r="25" spans="2:9" x14ac:dyDescent="0.2">
      <c r="B25" s="78">
        <f>Year1!B29</f>
        <v>0</v>
      </c>
      <c r="C25" s="79">
        <f>Year1!M29</f>
        <v>0</v>
      </c>
      <c r="D25" s="79">
        <f>Year2!M29</f>
        <v>0</v>
      </c>
      <c r="E25" s="79">
        <f>Year3!M29</f>
        <v>0</v>
      </c>
      <c r="F25" s="79">
        <f>Year4!M29</f>
        <v>0</v>
      </c>
      <c r="G25" s="80">
        <f>Year5!M29</f>
        <v>0</v>
      </c>
      <c r="H25" s="81">
        <f t="shared" si="2"/>
        <v>0</v>
      </c>
      <c r="I25" s="114"/>
    </row>
    <row r="26" spans="2:9" ht="13.5" thickBot="1" x14ac:dyDescent="0.25">
      <c r="B26" s="82">
        <f>Year1!B30</f>
        <v>0</v>
      </c>
      <c r="C26" s="83">
        <f>Year1!M30</f>
        <v>0</v>
      </c>
      <c r="D26" s="83">
        <f>Year2!M30</f>
        <v>0</v>
      </c>
      <c r="E26" s="83">
        <f>Year3!M30</f>
        <v>0</v>
      </c>
      <c r="F26" s="83">
        <f>Year4!M30</f>
        <v>0</v>
      </c>
      <c r="G26" s="84">
        <f>Year5!M30</f>
        <v>0</v>
      </c>
      <c r="H26" s="85">
        <f t="shared" si="2"/>
        <v>0</v>
      </c>
      <c r="I26" s="114"/>
    </row>
    <row r="27" spans="2:9" ht="13.5" thickBot="1" x14ac:dyDescent="0.25">
      <c r="B27" s="86" t="s">
        <v>101</v>
      </c>
      <c r="C27" s="87">
        <f t="shared" ref="C27:H27" si="3">SUM(C18:C26)</f>
        <v>0</v>
      </c>
      <c r="D27" s="87">
        <f t="shared" si="3"/>
        <v>0</v>
      </c>
      <c r="E27" s="87">
        <f t="shared" si="3"/>
        <v>0</v>
      </c>
      <c r="F27" s="87">
        <f t="shared" si="3"/>
        <v>0</v>
      </c>
      <c r="G27" s="88">
        <f t="shared" si="3"/>
        <v>0</v>
      </c>
      <c r="H27" s="89">
        <f t="shared" si="3"/>
        <v>0</v>
      </c>
      <c r="I27" s="113">
        <f>Cumulative!E7</f>
        <v>0</v>
      </c>
    </row>
    <row r="28" spans="2:9" ht="13.5" thickBot="1" x14ac:dyDescent="0.25">
      <c r="B28" s="322"/>
      <c r="C28" s="323"/>
      <c r="D28" s="323"/>
      <c r="E28" s="323"/>
      <c r="F28" s="323"/>
      <c r="G28" s="323"/>
      <c r="H28" s="324"/>
      <c r="I28" s="114"/>
    </row>
    <row r="29" spans="2:9" ht="13.5" thickBot="1" x14ac:dyDescent="0.25">
      <c r="B29" s="86" t="s">
        <v>98</v>
      </c>
      <c r="C29" s="87">
        <f t="shared" ref="C29:H29" si="4">C15+C27</f>
        <v>0</v>
      </c>
      <c r="D29" s="87">
        <f t="shared" si="4"/>
        <v>0</v>
      </c>
      <c r="E29" s="87">
        <f t="shared" si="4"/>
        <v>0</v>
      </c>
      <c r="F29" s="87">
        <f t="shared" si="4"/>
        <v>0</v>
      </c>
      <c r="G29" s="88">
        <f t="shared" si="4"/>
        <v>0</v>
      </c>
      <c r="H29" s="89">
        <f t="shared" si="4"/>
        <v>0</v>
      </c>
      <c r="I29" s="113">
        <f>Cumulative!E8</f>
        <v>0</v>
      </c>
    </row>
    <row r="30" spans="2:9" ht="13.5" thickBot="1" x14ac:dyDescent="0.25">
      <c r="B30" s="322"/>
      <c r="C30" s="323"/>
      <c r="D30" s="323"/>
      <c r="E30" s="323"/>
      <c r="F30" s="323"/>
      <c r="G30" s="323"/>
      <c r="H30" s="324"/>
      <c r="I30" s="114"/>
    </row>
    <row r="31" spans="2:9" x14ac:dyDescent="0.2">
      <c r="B31" s="90" t="s">
        <v>25</v>
      </c>
      <c r="C31" s="91" t="s">
        <v>54</v>
      </c>
      <c r="D31" s="91" t="s">
        <v>55</v>
      </c>
      <c r="E31" s="91" t="s">
        <v>56</v>
      </c>
      <c r="F31" s="91" t="s">
        <v>57</v>
      </c>
      <c r="G31" s="92" t="s">
        <v>58</v>
      </c>
      <c r="H31" s="93" t="s">
        <v>102</v>
      </c>
      <c r="I31" s="114"/>
    </row>
    <row r="32" spans="2:9" x14ac:dyDescent="0.2">
      <c r="B32" s="94" t="s">
        <v>80</v>
      </c>
      <c r="C32" s="79">
        <f>Year1!M41</f>
        <v>0</v>
      </c>
      <c r="D32" s="79">
        <f>Year2!M41</f>
        <v>0</v>
      </c>
      <c r="E32" s="79">
        <f>Year3!M41</f>
        <v>0</v>
      </c>
      <c r="F32" s="79">
        <f>Year4!M41</f>
        <v>0</v>
      </c>
      <c r="G32" s="80">
        <f>Year5!M41</f>
        <v>0</v>
      </c>
      <c r="H32" s="81">
        <f>SUM(C32:G32)</f>
        <v>0</v>
      </c>
      <c r="I32" s="114"/>
    </row>
    <row r="33" spans="2:9" ht="13.5" thickBot="1" x14ac:dyDescent="0.25">
      <c r="B33" s="95" t="s">
        <v>81</v>
      </c>
      <c r="C33" s="83">
        <f>Year1!M42</f>
        <v>0</v>
      </c>
      <c r="D33" s="83">
        <f>Year2!M42</f>
        <v>0</v>
      </c>
      <c r="E33" s="83">
        <f>Year3!M42</f>
        <v>0</v>
      </c>
      <c r="F33" s="83">
        <f>Year4!M42</f>
        <v>0</v>
      </c>
      <c r="G33" s="84">
        <f>Year5!M42</f>
        <v>0</v>
      </c>
      <c r="H33" s="85">
        <f>SUM(C33:G33)</f>
        <v>0</v>
      </c>
      <c r="I33" s="114"/>
    </row>
    <row r="34" spans="2:9" ht="13.5" thickBot="1" x14ac:dyDescent="0.25">
      <c r="B34" s="115" t="s">
        <v>105</v>
      </c>
      <c r="C34" s="87">
        <f t="shared" ref="C34:H34" si="5">SUM(C32:C33)</f>
        <v>0</v>
      </c>
      <c r="D34" s="87">
        <f t="shared" si="5"/>
        <v>0</v>
      </c>
      <c r="E34" s="87">
        <f t="shared" si="5"/>
        <v>0</v>
      </c>
      <c r="F34" s="87">
        <f t="shared" si="5"/>
        <v>0</v>
      </c>
      <c r="G34" s="88">
        <f t="shared" si="5"/>
        <v>0</v>
      </c>
      <c r="H34" s="89">
        <f t="shared" si="5"/>
        <v>0</v>
      </c>
      <c r="I34" s="113">
        <f>Cumulative!E10</f>
        <v>0</v>
      </c>
    </row>
    <row r="35" spans="2:9" ht="13.5" thickBot="1" x14ac:dyDescent="0.25">
      <c r="B35" s="322"/>
      <c r="C35" s="323"/>
      <c r="D35" s="323"/>
      <c r="E35" s="323"/>
      <c r="F35" s="323"/>
      <c r="G35" s="323"/>
      <c r="H35" s="324"/>
      <c r="I35" s="114"/>
    </row>
    <row r="36" spans="2:9" x14ac:dyDescent="0.2">
      <c r="B36" s="90" t="s">
        <v>103</v>
      </c>
      <c r="C36" s="91" t="s">
        <v>54</v>
      </c>
      <c r="D36" s="91" t="s">
        <v>55</v>
      </c>
      <c r="E36" s="91" t="s">
        <v>56</v>
      </c>
      <c r="F36" s="91" t="s">
        <v>57</v>
      </c>
      <c r="G36" s="92" t="s">
        <v>58</v>
      </c>
      <c r="H36" s="93" t="s">
        <v>102</v>
      </c>
      <c r="I36" s="114"/>
    </row>
    <row r="37" spans="2:9" x14ac:dyDescent="0.2">
      <c r="B37" s="96" t="s">
        <v>23</v>
      </c>
      <c r="C37" s="79">
        <f>Year1!M45</f>
        <v>0</v>
      </c>
      <c r="D37" s="79">
        <f>Year2!M45</f>
        <v>0</v>
      </c>
      <c r="E37" s="79">
        <f>Year3!M45</f>
        <v>0</v>
      </c>
      <c r="F37" s="79">
        <f>Year4!M45</f>
        <v>0</v>
      </c>
      <c r="G37" s="80">
        <f>Year5!M45</f>
        <v>0</v>
      </c>
      <c r="H37" s="81">
        <f>SUM(C37:G37)</f>
        <v>0</v>
      </c>
      <c r="I37" s="114"/>
    </row>
    <row r="38" spans="2:9" x14ac:dyDescent="0.2">
      <c r="B38" s="96" t="s">
        <v>24</v>
      </c>
      <c r="C38" s="79">
        <f>Year1!M46</f>
        <v>0</v>
      </c>
      <c r="D38" s="79">
        <f>Year2!M46</f>
        <v>0</v>
      </c>
      <c r="E38" s="79">
        <f>Year3!M46</f>
        <v>0</v>
      </c>
      <c r="F38" s="79">
        <f>Year4!M46</f>
        <v>0</v>
      </c>
      <c r="G38" s="80">
        <f>Year5!M46</f>
        <v>0</v>
      </c>
      <c r="H38" s="81">
        <f>SUM(C38:G38)</f>
        <v>0</v>
      </c>
      <c r="I38" s="114"/>
    </row>
    <row r="39" spans="2:9" x14ac:dyDescent="0.2">
      <c r="B39" s="96" t="s">
        <v>25</v>
      </c>
      <c r="C39" s="79">
        <f>Year1!M47</f>
        <v>0</v>
      </c>
      <c r="D39" s="79">
        <f>Year2!M47</f>
        <v>0</v>
      </c>
      <c r="E39" s="79">
        <f>Year3!M47</f>
        <v>0</v>
      </c>
      <c r="F39" s="79">
        <f>Year4!M47</f>
        <v>0</v>
      </c>
      <c r="G39" s="80">
        <f>Year5!M47</f>
        <v>0</v>
      </c>
      <c r="H39" s="81">
        <f>SUM(C39:G39)</f>
        <v>0</v>
      </c>
      <c r="I39" s="114"/>
    </row>
    <row r="40" spans="2:9" x14ac:dyDescent="0.2">
      <c r="B40" s="96" t="s">
        <v>26</v>
      </c>
      <c r="C40" s="79">
        <f>Year1!M48</f>
        <v>0</v>
      </c>
      <c r="D40" s="79">
        <f>Year2!M48</f>
        <v>0</v>
      </c>
      <c r="E40" s="79">
        <f>Year3!M48</f>
        <v>0</v>
      </c>
      <c r="F40" s="79">
        <f>Year4!M48</f>
        <v>0</v>
      </c>
      <c r="G40" s="80">
        <f>Year5!M48</f>
        <v>0</v>
      </c>
      <c r="H40" s="81">
        <f>SUM(C40:G40)</f>
        <v>0</v>
      </c>
      <c r="I40" s="114"/>
    </row>
    <row r="41" spans="2:9" ht="13.5" thickBot="1" x14ac:dyDescent="0.25">
      <c r="B41" s="97" t="s">
        <v>27</v>
      </c>
      <c r="C41" s="83">
        <f>Year1!M49</f>
        <v>0</v>
      </c>
      <c r="D41" s="83">
        <f>Year2!M49</f>
        <v>0</v>
      </c>
      <c r="E41" s="83">
        <f>Year3!M49</f>
        <v>0</v>
      </c>
      <c r="F41" s="83">
        <f>Year4!M49</f>
        <v>0</v>
      </c>
      <c r="G41" s="84">
        <f>Year5!M49</f>
        <v>0</v>
      </c>
      <c r="H41" s="85">
        <f>SUM(C41:G41)</f>
        <v>0</v>
      </c>
      <c r="I41" s="114"/>
    </row>
    <row r="42" spans="2:9" ht="13.5" thickBot="1" x14ac:dyDescent="0.25">
      <c r="B42" s="115" t="s">
        <v>104</v>
      </c>
      <c r="C42" s="87">
        <f t="shared" ref="C42:H42" si="6">SUM(C37:C41)</f>
        <v>0</v>
      </c>
      <c r="D42" s="87">
        <f t="shared" si="6"/>
        <v>0</v>
      </c>
      <c r="E42" s="87">
        <f t="shared" si="6"/>
        <v>0</v>
      </c>
      <c r="F42" s="87">
        <f t="shared" si="6"/>
        <v>0</v>
      </c>
      <c r="G42" s="88">
        <f t="shared" si="6"/>
        <v>0</v>
      </c>
      <c r="H42" s="89">
        <f t="shared" si="6"/>
        <v>0</v>
      </c>
      <c r="I42" s="113">
        <f>Cumulative!E13</f>
        <v>0</v>
      </c>
    </row>
    <row r="43" spans="2:9" ht="13.5" thickBot="1" x14ac:dyDescent="0.25">
      <c r="B43" s="322"/>
      <c r="C43" s="323"/>
      <c r="D43" s="323"/>
      <c r="E43" s="323"/>
      <c r="F43" s="323"/>
      <c r="G43" s="323"/>
      <c r="H43" s="324"/>
      <c r="I43" s="114"/>
    </row>
    <row r="44" spans="2:9" x14ac:dyDescent="0.2">
      <c r="B44" s="98" t="s">
        <v>107</v>
      </c>
      <c r="C44" s="99" t="s">
        <v>54</v>
      </c>
      <c r="D44" s="99" t="s">
        <v>55</v>
      </c>
      <c r="E44" s="99" t="s">
        <v>56</v>
      </c>
      <c r="F44" s="99" t="s">
        <v>57</v>
      </c>
      <c r="G44" s="100" t="s">
        <v>58</v>
      </c>
      <c r="H44" s="93" t="s">
        <v>102</v>
      </c>
      <c r="I44" s="114"/>
    </row>
    <row r="45" spans="2:9" x14ac:dyDescent="0.2">
      <c r="B45" s="78" t="str">
        <f>Year1!B52</f>
        <v>Materials and Supplies</v>
      </c>
      <c r="C45" s="79">
        <f>Year1!M52</f>
        <v>0</v>
      </c>
      <c r="D45" s="79">
        <f>Year2!M52</f>
        <v>0</v>
      </c>
      <c r="E45" s="79">
        <f>Year3!M52</f>
        <v>0</v>
      </c>
      <c r="F45" s="79">
        <f>Year4!M52</f>
        <v>0</v>
      </c>
      <c r="G45" s="80">
        <f>Year5!M52</f>
        <v>0</v>
      </c>
      <c r="H45" s="81">
        <f t="shared" ref="H45:H54" si="7">SUM(C45:G45)</f>
        <v>0</v>
      </c>
      <c r="I45" s="114"/>
    </row>
    <row r="46" spans="2:9" x14ac:dyDescent="0.2">
      <c r="B46" s="78" t="str">
        <f>Year1!B53</f>
        <v>Publication Costs</v>
      </c>
      <c r="C46" s="79">
        <f>Year1!M53</f>
        <v>0</v>
      </c>
      <c r="D46" s="79">
        <f>Year2!M53</f>
        <v>0</v>
      </c>
      <c r="E46" s="79">
        <f>Year3!M53</f>
        <v>0</v>
      </c>
      <c r="F46" s="79">
        <f>Year4!M53</f>
        <v>0</v>
      </c>
      <c r="G46" s="80">
        <f>Year5!M53</f>
        <v>0</v>
      </c>
      <c r="H46" s="81">
        <f t="shared" si="7"/>
        <v>0</v>
      </c>
      <c r="I46" s="114"/>
    </row>
    <row r="47" spans="2:9" x14ac:dyDescent="0.2">
      <c r="B47" s="78" t="str">
        <f>Year1!B54</f>
        <v>Consultant Services</v>
      </c>
      <c r="C47" s="79">
        <f>Year1!M54</f>
        <v>0</v>
      </c>
      <c r="D47" s="79">
        <f>Year2!M54</f>
        <v>0</v>
      </c>
      <c r="E47" s="79">
        <f>Year3!M54</f>
        <v>0</v>
      </c>
      <c r="F47" s="79">
        <f>Year4!M54</f>
        <v>0</v>
      </c>
      <c r="G47" s="80">
        <f>Year5!M54</f>
        <v>0</v>
      </c>
      <c r="H47" s="81">
        <f t="shared" si="7"/>
        <v>0</v>
      </c>
      <c r="I47" s="114"/>
    </row>
    <row r="48" spans="2:9" x14ac:dyDescent="0.2">
      <c r="B48" s="78" t="str">
        <f>Year1!B55</f>
        <v>Biostatistical Services</v>
      </c>
      <c r="C48" s="79">
        <f>Year1!M55</f>
        <v>0</v>
      </c>
      <c r="D48" s="79">
        <f>Year2!M55</f>
        <v>0</v>
      </c>
      <c r="E48" s="79">
        <f>Year3!M55</f>
        <v>0</v>
      </c>
      <c r="F48" s="79">
        <f>Year4!M55</f>
        <v>0</v>
      </c>
      <c r="G48" s="80">
        <f>Year5!M55</f>
        <v>0</v>
      </c>
      <c r="H48" s="81">
        <f t="shared" si="7"/>
        <v>0</v>
      </c>
      <c r="I48" s="114"/>
    </row>
    <row r="49" spans="2:11" x14ac:dyDescent="0.2">
      <c r="B49" s="78" t="str">
        <f>Year1!B56</f>
        <v>Subawards/Consortium/Contractual Costs</v>
      </c>
      <c r="C49" s="79">
        <f>Year1!M56</f>
        <v>0</v>
      </c>
      <c r="D49" s="79">
        <f>Year2!M56</f>
        <v>0</v>
      </c>
      <c r="E49" s="79">
        <f>Year3!M56</f>
        <v>0</v>
      </c>
      <c r="F49" s="79">
        <f>Year4!M56</f>
        <v>0</v>
      </c>
      <c r="G49" s="80">
        <f>Year5!M56</f>
        <v>0</v>
      </c>
      <c r="H49" s="81">
        <f t="shared" si="7"/>
        <v>0</v>
      </c>
      <c r="I49" s="114"/>
    </row>
    <row r="50" spans="2:11" x14ac:dyDescent="0.2">
      <c r="B50" s="78" t="str">
        <f>Year1!B57</f>
        <v>Equipment of Facility Rental/User Fees</v>
      </c>
      <c r="C50" s="79">
        <f>Year1!M57</f>
        <v>0</v>
      </c>
      <c r="D50" s="79">
        <f>Year2!M57</f>
        <v>0</v>
      </c>
      <c r="E50" s="79">
        <f>Year3!M57</f>
        <v>0</v>
      </c>
      <c r="F50" s="79">
        <f>Year4!M57</f>
        <v>0</v>
      </c>
      <c r="G50" s="80">
        <f>Year5!M57</f>
        <v>0</v>
      </c>
      <c r="H50" s="81">
        <f t="shared" si="7"/>
        <v>0</v>
      </c>
      <c r="I50" s="114"/>
    </row>
    <row r="51" spans="2:11" x14ac:dyDescent="0.2">
      <c r="B51" s="78" t="str">
        <f>Year1!B58</f>
        <v>Alterations and Renovations</v>
      </c>
      <c r="C51" s="79">
        <f>Year1!M58</f>
        <v>0</v>
      </c>
      <c r="D51" s="79">
        <f>Year2!M58</f>
        <v>0</v>
      </c>
      <c r="E51" s="79">
        <f>Year3!M58</f>
        <v>0</v>
      </c>
      <c r="F51" s="79">
        <f>Year4!M58</f>
        <v>0</v>
      </c>
      <c r="G51" s="80">
        <f>Year5!M58</f>
        <v>0</v>
      </c>
      <c r="H51" s="81">
        <f t="shared" si="7"/>
        <v>0</v>
      </c>
      <c r="I51" s="114"/>
    </row>
    <row r="52" spans="2:11" x14ac:dyDescent="0.2">
      <c r="B52" s="78" t="str">
        <f>Year1!B59</f>
        <v>Subject Reimbursement</v>
      </c>
      <c r="C52" s="79">
        <f>Year1!M59</f>
        <v>0</v>
      </c>
      <c r="D52" s="79">
        <f>Year2!M59</f>
        <v>0</v>
      </c>
      <c r="E52" s="79">
        <f>Year3!M59</f>
        <v>0</v>
      </c>
      <c r="F52" s="79">
        <f>Year4!M59</f>
        <v>0</v>
      </c>
      <c r="G52" s="80">
        <f>Year5!M59</f>
        <v>0</v>
      </c>
      <c r="H52" s="81">
        <f t="shared" si="7"/>
        <v>0</v>
      </c>
      <c r="I52" s="114"/>
    </row>
    <row r="53" spans="2:11" x14ac:dyDescent="0.2">
      <c r="B53" s="78">
        <f>Year1!B60</f>
        <v>0</v>
      </c>
      <c r="C53" s="79">
        <f>Year1!M60</f>
        <v>0</v>
      </c>
      <c r="D53" s="79">
        <f>Year2!M60</f>
        <v>0</v>
      </c>
      <c r="E53" s="79">
        <f>Year3!M60</f>
        <v>0</v>
      </c>
      <c r="F53" s="79">
        <f>Year4!M60</f>
        <v>0</v>
      </c>
      <c r="G53" s="80">
        <f>Year5!M60</f>
        <v>0</v>
      </c>
      <c r="H53" s="81">
        <f t="shared" si="7"/>
        <v>0</v>
      </c>
      <c r="I53" s="114"/>
    </row>
    <row r="54" spans="2:11" ht="13.5" thickBot="1" x14ac:dyDescent="0.25">
      <c r="B54" s="82" t="str">
        <f>+Year1!B61</f>
        <v>Outpatient Costs (Not part of MTDC)</v>
      </c>
      <c r="C54" s="79">
        <f>Year1!M61</f>
        <v>0</v>
      </c>
      <c r="D54" s="79">
        <f>Year2!M61</f>
        <v>0</v>
      </c>
      <c r="E54" s="79">
        <f>Year3!M61</f>
        <v>0</v>
      </c>
      <c r="F54" s="79">
        <f>Year4!M61</f>
        <v>0</v>
      </c>
      <c r="G54" s="80">
        <f>Year5!M61</f>
        <v>0</v>
      </c>
      <c r="H54" s="81">
        <f t="shared" si="7"/>
        <v>0</v>
      </c>
      <c r="I54" s="114"/>
    </row>
    <row r="55" spans="2:11" ht="13.5" thickBot="1" x14ac:dyDescent="0.25">
      <c r="B55" s="115" t="s">
        <v>108</v>
      </c>
      <c r="C55" s="87">
        <f t="shared" ref="C55:H55" si="8">SUM(C45:C54)</f>
        <v>0</v>
      </c>
      <c r="D55" s="87">
        <f t="shared" si="8"/>
        <v>0</v>
      </c>
      <c r="E55" s="87">
        <f t="shared" si="8"/>
        <v>0</v>
      </c>
      <c r="F55" s="87">
        <f t="shared" si="8"/>
        <v>0</v>
      </c>
      <c r="G55" s="87">
        <f t="shared" si="8"/>
        <v>0</v>
      </c>
      <c r="H55" s="88">
        <f t="shared" si="8"/>
        <v>0</v>
      </c>
      <c r="I55" s="89">
        <f>Cumulative!E19</f>
        <v>0</v>
      </c>
      <c r="K55" s="126"/>
    </row>
    <row r="56" spans="2:11" ht="13.5" thickBot="1" x14ac:dyDescent="0.25">
      <c r="B56" s="328"/>
      <c r="C56" s="329"/>
      <c r="D56" s="329"/>
      <c r="E56" s="329"/>
      <c r="F56" s="329"/>
      <c r="G56" s="329"/>
      <c r="H56" s="330"/>
    </row>
    <row r="57" spans="2:11" ht="13.5" thickBot="1" x14ac:dyDescent="0.25">
      <c r="B57" s="98" t="s">
        <v>88</v>
      </c>
      <c r="C57" s="99" t="s">
        <v>54</v>
      </c>
      <c r="D57" s="99" t="s">
        <v>55</v>
      </c>
      <c r="E57" s="99" t="s">
        <v>56</v>
      </c>
      <c r="F57" s="99" t="s">
        <v>57</v>
      </c>
      <c r="G57" s="100" t="s">
        <v>58</v>
      </c>
      <c r="H57" s="93" t="s">
        <v>102</v>
      </c>
    </row>
    <row r="58" spans="2:11" x14ac:dyDescent="0.2">
      <c r="B58" s="101" t="s">
        <v>49</v>
      </c>
      <c r="C58" s="102">
        <f t="shared" ref="C58:H58" si="9">C55+C42+C34+C29</f>
        <v>0</v>
      </c>
      <c r="D58" s="102">
        <f t="shared" si="9"/>
        <v>0</v>
      </c>
      <c r="E58" s="102">
        <f t="shared" si="9"/>
        <v>0</v>
      </c>
      <c r="F58" s="102">
        <f t="shared" si="9"/>
        <v>0</v>
      </c>
      <c r="G58" s="103">
        <f t="shared" si="9"/>
        <v>0</v>
      </c>
      <c r="H58" s="104">
        <f t="shared" si="9"/>
        <v>0</v>
      </c>
    </row>
    <row r="59" spans="2:11" x14ac:dyDescent="0.2">
      <c r="B59" s="96" t="s">
        <v>109</v>
      </c>
      <c r="C59" s="79">
        <f>Year1!M63</f>
        <v>0</v>
      </c>
      <c r="D59" s="79">
        <f>Year2!M63</f>
        <v>0</v>
      </c>
      <c r="E59" s="79">
        <f>Year3!M63</f>
        <v>0</v>
      </c>
      <c r="F59" s="79">
        <f>Year4!M63</f>
        <v>0</v>
      </c>
      <c r="G59" s="80">
        <f>Year5!M63</f>
        <v>0</v>
      </c>
      <c r="H59" s="81">
        <f>Cumulative!E30</f>
        <v>0</v>
      </c>
    </row>
    <row r="60" spans="2:11" x14ac:dyDescent="0.2">
      <c r="B60" s="94" t="s">
        <v>65</v>
      </c>
      <c r="C60" s="79">
        <f>Year1!O63</f>
        <v>0</v>
      </c>
      <c r="D60" s="79">
        <f>Year2!O63</f>
        <v>0</v>
      </c>
      <c r="E60" s="79">
        <f>Year3!O63</f>
        <v>0</v>
      </c>
      <c r="F60" s="79">
        <f>Year4!O63</f>
        <v>0</v>
      </c>
      <c r="G60" s="80">
        <f>Year5!O63</f>
        <v>0</v>
      </c>
      <c r="H60" s="81">
        <f>SUM(C60:G60)</f>
        <v>0</v>
      </c>
      <c r="K60" s="126"/>
    </row>
    <row r="61" spans="2:11" x14ac:dyDescent="0.2">
      <c r="B61" s="94" t="s">
        <v>110</v>
      </c>
      <c r="C61" s="79">
        <f>Year1!M66</f>
        <v>0</v>
      </c>
      <c r="D61" s="79">
        <f>Year2!M66</f>
        <v>0</v>
      </c>
      <c r="E61" s="79">
        <f>Year3!M66</f>
        <v>0</v>
      </c>
      <c r="F61" s="79">
        <f>Year4!M66</f>
        <v>0</v>
      </c>
      <c r="G61" s="80">
        <f>Year5!M66</f>
        <v>0</v>
      </c>
      <c r="H61" s="81">
        <f>Cumulative!E31</f>
        <v>0</v>
      </c>
      <c r="I61" s="167" t="s">
        <v>112</v>
      </c>
      <c r="K61" s="126"/>
    </row>
    <row r="62" spans="2:11" ht="13.5" thickBot="1" x14ac:dyDescent="0.25">
      <c r="B62" s="95" t="s">
        <v>111</v>
      </c>
      <c r="C62" s="83">
        <f>ROUND(C60*I62,0)</f>
        <v>0</v>
      </c>
      <c r="D62" s="83">
        <f>ROUND(D60*I62,0)</f>
        <v>0</v>
      </c>
      <c r="E62" s="83">
        <f>ROUND(E60*I62,0)</f>
        <v>0</v>
      </c>
      <c r="F62" s="83">
        <f>ROUND(F60*I62,0)</f>
        <v>0</v>
      </c>
      <c r="G62" s="84">
        <f>ROUND(G60*I62,0)</f>
        <v>0</v>
      </c>
      <c r="H62" s="85">
        <f>ROUND(H60*I62,0)</f>
        <v>0</v>
      </c>
      <c r="I62" s="166">
        <f>+Summary!F22</f>
        <v>0</v>
      </c>
    </row>
    <row r="63" spans="2:11" x14ac:dyDescent="0.2">
      <c r="B63" s="105" t="s">
        <v>88</v>
      </c>
      <c r="C63" s="106">
        <f t="shared" ref="C63:H64" si="10">C58+C61</f>
        <v>0</v>
      </c>
      <c r="D63" s="106">
        <f t="shared" si="10"/>
        <v>0</v>
      </c>
      <c r="E63" s="106">
        <f t="shared" si="10"/>
        <v>0</v>
      </c>
      <c r="F63" s="106">
        <f t="shared" si="10"/>
        <v>0</v>
      </c>
      <c r="G63" s="107">
        <f t="shared" si="10"/>
        <v>0</v>
      </c>
      <c r="H63" s="108">
        <f t="shared" si="10"/>
        <v>0</v>
      </c>
    </row>
    <row r="64" spans="2:11" ht="13.5" thickBot="1" x14ac:dyDescent="0.25">
      <c r="B64" s="109" t="s">
        <v>113</v>
      </c>
      <c r="C64" s="110">
        <f t="shared" si="10"/>
        <v>0</v>
      </c>
      <c r="D64" s="110">
        <f t="shared" si="10"/>
        <v>0</v>
      </c>
      <c r="E64" s="110">
        <f t="shared" si="10"/>
        <v>0</v>
      </c>
      <c r="F64" s="110">
        <f t="shared" si="10"/>
        <v>0</v>
      </c>
      <c r="G64" s="111">
        <f t="shared" si="10"/>
        <v>0</v>
      </c>
      <c r="H64" s="112">
        <f t="shared" si="10"/>
        <v>0</v>
      </c>
    </row>
    <row r="65" spans="2:8" ht="13.5" thickBot="1" x14ac:dyDescent="0.25">
      <c r="B65" s="325"/>
      <c r="C65" s="326"/>
      <c r="D65" s="326"/>
      <c r="E65" s="326"/>
      <c r="F65" s="326"/>
      <c r="G65" s="326"/>
      <c r="H65" s="327"/>
    </row>
    <row r="66" spans="2:8" x14ac:dyDescent="0.2">
      <c r="B66" s="105" t="s">
        <v>115</v>
      </c>
      <c r="C66" s="106">
        <f>C58-(Consortium!E6+Consortium!E9+Consortium!E12+Consortium!E15+Consortium!E18+Consortium!E21+Consortium!E24+Consortium!E27+Consortium!E30+Consortium!E33)</f>
        <v>0</v>
      </c>
      <c r="D66" s="106">
        <f>D58-(Consortium!F6+Consortium!F9+Consortium!F12+Consortium!F15+Consortium!F18+Consortium!F21+Consortium!F24+Consortium!F27+Consortium!F30+Consortium!F33)</f>
        <v>0</v>
      </c>
      <c r="E66" s="106">
        <f>E58-(Consortium!G6+Consortium!G9+Consortium!G12+Consortium!G15+Consortium!G18+Consortium!G21+Consortium!G24+Consortium!G27+Consortium!G30+Consortium!G33)</f>
        <v>0</v>
      </c>
      <c r="F66" s="106">
        <f>F58-(Consortium!H6+Consortium!H9+Consortium!H12+Consortium!H15+Consortium!H18+Consortium!H21+Consortium!H24+Consortium!H27+Consortium!H30+Consortium!H33)</f>
        <v>0</v>
      </c>
      <c r="G66" s="106">
        <f>G58-(Consortium!I6+Consortium!I9+Consortium!I12+Consortium!I15+Consortium!I18+Consortium!I21+Consortium!I24+Consortium!I27+Consortium!I30+Consortium!I33)</f>
        <v>0</v>
      </c>
      <c r="H66" s="116">
        <f>SUM(C66:G66)</f>
        <v>0</v>
      </c>
    </row>
    <row r="67" spans="2:8" ht="13.5" thickBot="1" x14ac:dyDescent="0.25">
      <c r="B67" s="109" t="s">
        <v>116</v>
      </c>
      <c r="C67" s="110">
        <f>Year1!M76</f>
        <v>0</v>
      </c>
      <c r="D67" s="110">
        <f>Year2!M76</f>
        <v>0</v>
      </c>
      <c r="E67" s="110">
        <f>Year3!M76</f>
        <v>0</v>
      </c>
      <c r="F67" s="110">
        <f>Year4!M76</f>
        <v>0</v>
      </c>
      <c r="G67" s="110">
        <f>Year5!M76</f>
        <v>0</v>
      </c>
      <c r="H67" s="117">
        <f>SUM(C67:G67)</f>
        <v>0</v>
      </c>
    </row>
    <row r="69" spans="2:8" x14ac:dyDescent="0.2">
      <c r="D69" s="126"/>
    </row>
    <row r="70" spans="2:8" x14ac:dyDescent="0.2">
      <c r="C70" s="126"/>
    </row>
  </sheetData>
  <mergeCells count="8">
    <mergeCell ref="B2:H2"/>
    <mergeCell ref="B16:H16"/>
    <mergeCell ref="B65:H65"/>
    <mergeCell ref="B30:H30"/>
    <mergeCell ref="B35:H35"/>
    <mergeCell ref="B43:H43"/>
    <mergeCell ref="B28:H28"/>
    <mergeCell ref="B56:H56"/>
  </mergeCells>
  <pageMargins left="0.25" right="0.25" top="0.75" bottom="0.75" header="0.3" footer="0.3"/>
  <pageSetup scale="7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6</vt:i4>
      </vt:variant>
    </vt:vector>
  </HeadingPairs>
  <TitlesOfParts>
    <vt:vector size="17" baseType="lpstr">
      <vt:lpstr>Summary</vt:lpstr>
      <vt:lpstr>Year1</vt:lpstr>
      <vt:lpstr>Year2</vt:lpstr>
      <vt:lpstr>Year3</vt:lpstr>
      <vt:lpstr>Year4</vt:lpstr>
      <vt:lpstr>Year5</vt:lpstr>
      <vt:lpstr>Cumulative</vt:lpstr>
      <vt:lpstr>Consortium</vt:lpstr>
      <vt:lpstr>Year-by-Year</vt:lpstr>
      <vt:lpstr>FB - F&amp;A Rates</vt:lpstr>
      <vt:lpstr>Sheet1</vt:lpstr>
      <vt:lpstr>Summary!Print_Area</vt:lpstr>
      <vt:lpstr>Year1!Print_Area</vt:lpstr>
      <vt:lpstr>Year2!Print_Area</vt:lpstr>
      <vt:lpstr>Year3!Print_Area</vt:lpstr>
      <vt:lpstr>Year4!Print_Area</vt:lpstr>
      <vt:lpstr>Year5!Print_Area</vt:lpstr>
    </vt:vector>
  </TitlesOfParts>
  <Company>TMHS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TMHS</dc:creator>
  <cp:lastModifiedBy>Erceg, Todd</cp:lastModifiedBy>
  <cp:lastPrinted>2018-11-01T14:12:04Z</cp:lastPrinted>
  <dcterms:created xsi:type="dcterms:W3CDTF">2008-02-12T22:07:12Z</dcterms:created>
  <dcterms:modified xsi:type="dcterms:W3CDTF">2019-03-21T17:05:17Z</dcterms:modified>
</cp:coreProperties>
</file>